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Загальна інформація" sheetId="1" r:id="rId1"/>
    <sheet name="1. Зведений звіт" sheetId="2" r:id="rId2"/>
    <sheet name="2. Детальний звіт" sheetId="3" r:id="rId3"/>
  </sheets>
  <definedNames>
    <definedName name="_xlnm.Print_Area" localSheetId="2">'2. Детальний звіт'!$B$1:$U$254</definedName>
    <definedName name="_xlnm.Print_Titles" localSheetId="2">'2. Детальний звіт'!$2:$5</definedName>
  </definedNames>
  <calcPr fullCalcOnLoad="1"/>
</workbook>
</file>

<file path=xl/sharedStrings.xml><?xml version="1.0" encoding="utf-8"?>
<sst xmlns="http://schemas.openxmlformats.org/spreadsheetml/2006/main" count="1240" uniqueCount="554">
  <si>
    <t>Звіт щодо виконання інвестиційної програми</t>
  </si>
  <si>
    <t>Найменування ліцензіата</t>
  </si>
  <si>
    <t>АТ «Херсонобленерго»</t>
  </si>
  <si>
    <t>Звітний період</t>
  </si>
  <si>
    <t>з</t>
  </si>
  <si>
    <t>до</t>
  </si>
  <si>
    <t>Прогнозний період</t>
  </si>
  <si>
    <t xml:space="preserve">1. Звіт щодо виконання інвестиційної програми </t>
  </si>
  <si>
    <t>№ з/п</t>
  </si>
  <si>
    <t>Цільові програми</t>
  </si>
  <si>
    <t>Заплановано на прогнозний період, тис. грн (без ПДВ)</t>
  </si>
  <si>
    <t>Заплановано на звітний період (наростаючим підсумком),
тис. грн  (без ПДВ)</t>
  </si>
  <si>
    <t>Виконано за звітний період  (наростаючим підсумком), тис. грн (без ПДВ)</t>
  </si>
  <si>
    <t>Відсоток фінансування</t>
  </si>
  <si>
    <t>Залишилось не профінансовано,
тис. грн (без ПДВ)</t>
  </si>
  <si>
    <t>профінансовано</t>
  </si>
  <si>
    <t>освоєно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</si>
  <si>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</si>
  <si>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</si>
  <si>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</si>
  <si>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</si>
  <si>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 систем зв'язку</t>
  </si>
  <si>
    <t>Модернізація та закупівля колісної техніки</t>
  </si>
  <si>
    <t>Інше</t>
  </si>
  <si>
    <t>Усього</t>
  </si>
  <si>
    <t>Голова правління</t>
  </si>
  <si>
    <t>_________________</t>
  </si>
  <si>
    <t>І.М. Сафронов</t>
  </si>
  <si>
    <t>(підпис)</t>
  </si>
  <si>
    <t xml:space="preserve">    "____" ____________ 20___ року</t>
  </si>
  <si>
    <t>М. П.</t>
  </si>
  <si>
    <t>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</si>
  <si>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>№ пункта</t>
  </si>
  <si>
    <t>Найменування заходів інвестиційної програми</t>
  </si>
  <si>
    <t>Одиниця виміру</t>
  </si>
  <si>
    <t>Заплановано на 2020 рік</t>
  </si>
  <si>
    <t xml:space="preserve">Заплановано на 3 квартали </t>
  </si>
  <si>
    <t>Виконано, станом на 30.09.2020</t>
  </si>
  <si>
    <t>Реквізити документа, який засвідчує прийняття в експлуатацію закінченого будівництвом об'єкта або очікувана дата прийняття в єксплуатацію перехідних об'єктів</t>
  </si>
  <si>
    <t xml:space="preserve">Залишилось не профінансовано </t>
  </si>
  <si>
    <t>Різниця між фактичною вартістю одиниці продукції та плановою, %</t>
  </si>
  <si>
    <t>Виконавець робіт, послуг, продавець товару, визначено на тендері чи без.</t>
  </si>
  <si>
    <t>Причини невиконання плану</t>
  </si>
  <si>
    <t>Профінансовано</t>
  </si>
  <si>
    <t>Освоєно</t>
  </si>
  <si>
    <t>Джерело фінансування</t>
  </si>
  <si>
    <t>Вартість одиниці продукції тис.грн без ПДВ</t>
  </si>
  <si>
    <t>Кількість</t>
  </si>
  <si>
    <t>Вартість тис.грн.</t>
  </si>
  <si>
    <t>Вартість одиниці продукції тис.грн без ПДВ (к.15/к.14)</t>
  </si>
  <si>
    <t>Вартість тис.грн. без ПДВ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</si>
  <si>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</si>
  <si>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</si>
  <si>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</si>
  <si>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</si>
  <si>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</si>
  <si>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</si>
  <si>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</si>
  <si>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</si>
  <si>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</si>
  <si>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</si>
  <si>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</si>
  <si>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</si>
  <si>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</si>
  <si>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</si>
  <si>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</si>
  <si>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</si>
  <si>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</si>
  <si>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</si>
  <si>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</si>
  <si>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</si>
  <si>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І - розділ Технічний розвиток (переозброєння), модернізація та будівництво електричних мереж та обладнання.</t>
  </si>
  <si>
    <t>Реконструкція ПЛ-150 кВ “ХТЭЦ-Никольская”</t>
  </si>
  <si>
    <t>КМ</t>
  </si>
  <si>
    <t>Амортизація</t>
  </si>
  <si>
    <t>ДОЧІРНЕ ПІДПРИЄМСТВО "ЖИТОМИРСЬКА МЕХАНІЗОВАНА КОЛОНА "ПРИВАТНОГО АКЦІОНЕРНОГО ТОВАРИСТВА"КИЇВСІЛЬЕЛЕКТРО",Корпорація виробничих та комерційних підприємств "Союз"</t>
  </si>
  <si>
    <t>2.1</t>
  </si>
  <si>
    <t>Реконструкція ПЛ-10кВ Ф-1704 від ПС-35/10 "Скадовська" м.Скадовськ</t>
  </si>
  <si>
    <t>ТОВАРИСТВО З ОБМЕЖЕНОЮ ВІДПОВІДАЛЬНІСТЮ"ОДЕСЬКА МЕХКОЛОНА № 10"</t>
  </si>
  <si>
    <t>2.2</t>
  </si>
  <si>
    <t>Реконструкція ПЛ-10кВ Ф-1703 від ПС-35/10 "Скадовська" м.Скадовськ</t>
  </si>
  <si>
    <t>ТОВАРИСТВО З ОБМЕЖЕНОЮ ВІДПОВІДАЛЬНІСТЮ "ЕНЕРГОБУДПРОЕКТ-1"</t>
  </si>
  <si>
    <t>2.3</t>
  </si>
  <si>
    <t>Реконструкція ПЛ-6кВ Ф-3109 від ПС-35/6 “Очисні Споруди” в с.Комишани м. Херсон</t>
  </si>
  <si>
    <t>3.1</t>
  </si>
  <si>
    <t>Реконструкція ПЛ-0,4кВ від ТП-796 з перенесенням КТП-796 в центр навантажень в с.Олександрівка Білозерського району Херсонської області</t>
  </si>
  <si>
    <t>83416 від 30.09.2020</t>
  </si>
  <si>
    <t>Комунальна установа з кап.будівництва об’єктів СЦКП Щасливцевської сільради,ТОВАРИСТВО З ОБМЕЖЕНОЮ ВІДПОВІДАЛЬНІСТЮ"ОДЕСЬКА МЕХКОЛОНА № 10"</t>
  </si>
  <si>
    <t>3.2</t>
  </si>
  <si>
    <t>Реконструкція ПЛ-0,4кВ від ТП-797 в с.Олександрівка Білозерського району Херсонської області</t>
  </si>
  <si>
    <t>83455</t>
  </si>
  <si>
    <t>3.3</t>
  </si>
  <si>
    <t>Реконструкція ПЛ-0,4кВ від ТП-864 в cмт.Приозерне м. Херсон з переключенням частини ПЛ-0,4кВ на нові ТП</t>
  </si>
  <si>
    <t>3.4</t>
  </si>
  <si>
    <t>Реконструкція ПЛ-0,4кВ від ТП-862 в с.Приозерне м.Херсон з переключенням частини ПЛ-0,4 кВ на ТП-975 та ЩТП-1139</t>
  </si>
  <si>
    <t>83486 від 29.09.2020</t>
  </si>
  <si>
    <t>3.5</t>
  </si>
  <si>
    <t>Реконструкція мереж 0,4 кВ від КТП-721 з переключенням на нове КТП-1124 у смт. Комишани, м. Херсон</t>
  </si>
  <si>
    <t>3.6</t>
  </si>
  <si>
    <t>Реконструкція мереж 0,4 кВ від КТП-722 з переключенням на нове КТП-1125 у  смт. Комишани, м. Херсон</t>
  </si>
  <si>
    <t>3.7</t>
  </si>
  <si>
    <t>Реконструкція мереж 0,4 кВ від КТП-721 у смт. Комишани, м. Херсон</t>
  </si>
  <si>
    <t>83132</t>
  </si>
  <si>
    <t>Комунальна установа з кап.будівництва об’єктів СЦКП Щасливцевської сільради,ТОВАРИСТВО З ОБМЕЖЕНОЮ ВІДПОВІДАЛЬНІСТЮ "ЕНЕРГОБУДПРОЕКТ-1",ТОВАРИСТВО З ОБМЕЖЕНОЮ ВІДПОВІДАЛЬНІСТЮ"НПП ЗАПОРІЖЕНЕРГОПРОЕКТБУД"</t>
  </si>
  <si>
    <t>3.8</t>
  </si>
  <si>
    <t>Реконструкція мереж 0,4 кВ від КТП-722 у смт. Комишани, м. Херсон</t>
  </si>
  <si>
    <t>3.9</t>
  </si>
  <si>
    <t>Реконструкція ПЛ-0,4кВ від ТП-27 з перепідключенням ділянки ПЛ-0,4кВ Л-8 від ТП-27 на ЩТП-1155 в м.Херсон</t>
  </si>
  <si>
    <t>3.10</t>
  </si>
  <si>
    <t>Реконструкція ПЛ-0,4кВ від РП-Чорноморський в м.Херсон</t>
  </si>
  <si>
    <t>4.1</t>
  </si>
  <si>
    <t>Будівництво КЛ-10кВ, КТП-10/0,4кВ, ПЛ-0,4кВ для електропостачання 1-ї черги мікрорайону Таврійський 2-Б, розташованного в межах вулиць Тарле — Ворошилова - пров. Чумацький - вулиця Юрженко, у м. Херсоні</t>
  </si>
  <si>
    <t>4.2</t>
  </si>
  <si>
    <t>Будівництво КЛ 6 кВ від РП Черноморский до ТП-285 у м.Херсоні</t>
  </si>
  <si>
    <t>4.3</t>
  </si>
  <si>
    <t>Реконструкція дволанцюгової КЛ 6 кВ від ПС Консервная до ТП-504 у м.Херсоні</t>
  </si>
  <si>
    <t>4.4</t>
  </si>
  <si>
    <t>Реконструкція дволанцюгової КЛ 6 кВ від ТП-542 до ТП-578 у м.Херсоні</t>
  </si>
  <si>
    <t>4.5</t>
  </si>
  <si>
    <t xml:space="preserve">Реконструкція  КЛ 10 кВ від ТП-662 до ТП-692 у м.Херсоні </t>
  </si>
  <si>
    <t>4.6</t>
  </si>
  <si>
    <t>Реконструкція  КЛ 10 кВ від ПС Северная до ТП-663 у м.Херсоні</t>
  </si>
  <si>
    <t>4.7</t>
  </si>
  <si>
    <t>Реконструкція дволанцюгової КЛ 10 кВ від ПС Северная до ТП-691 у м.Херсоні</t>
  </si>
  <si>
    <t>4.8</t>
  </si>
  <si>
    <t>Реконструкція  КЛ 6кВ від ТП-162 до опори №14 ПЛ к ТП 272 у м.Херсон</t>
  </si>
  <si>
    <t>4.9</t>
  </si>
  <si>
    <t>Реконструкція  КЛ 6кВ від ТП-194 до ТП-15 у м.Херсон</t>
  </si>
  <si>
    <t>4.10</t>
  </si>
  <si>
    <t>Реконструкція КЛ 6кВ від ТП-713 до ТП-751 у м.Херсон</t>
  </si>
  <si>
    <t>83501 від 31.08.2020</t>
  </si>
  <si>
    <t>Комунальна установа з кап.будівництва об’єктів СЦКП Щасливцевської сільради,ТОВАРИСТВО З ОБМЕЖЕНОЮ ВІДПОВІДАЛЬНІСТЮ "ЕНЕРГОБУДПРОЕКТ-1",ТОВАРИСТВО З ОБМЕЖЕНОЮ ВІДПОВІДАЛЬНІСТЮ "СОЛАРПРОЕКТ"</t>
  </si>
  <si>
    <t>4.11</t>
  </si>
  <si>
    <t>Реконструкція  КЛ 6кВ від ТП-812 до ТП-816 у м.Херсон</t>
  </si>
  <si>
    <t>4.12</t>
  </si>
  <si>
    <t>Реконструкція КЛ 10 кВ від ЗТП-284 Берислав до ЗТП-78А у м.Берислав</t>
  </si>
  <si>
    <t>4.13</t>
  </si>
  <si>
    <t>Реконструкція КЛ 6кВ від ТП-6 до ТП-13  м.Каховка</t>
  </si>
  <si>
    <t>4.14</t>
  </si>
  <si>
    <t>Реконструкції КЛ 10кВ Ф-250 ПС-35/10кВ “Любимівка”   до врізки в існуючий кабель ПС “Любимівка” ЗТП -31 у м.Каховка</t>
  </si>
  <si>
    <t>4.15</t>
  </si>
  <si>
    <t>Будівництвo  КЛ 10/6 кВ від РП-837 до ТП-825 в м.Олешкі</t>
  </si>
  <si>
    <t>5.1</t>
  </si>
  <si>
    <t>Реконструкція трьох КЛ 0,38 кВ від ТП-539 у м.Херсоні</t>
  </si>
  <si>
    <t>5.2</t>
  </si>
  <si>
    <t>Реконструкція двох КЛ 0,4 кВ від ТП-686  у м.Херсоні</t>
  </si>
  <si>
    <t>5.3</t>
  </si>
  <si>
    <t>Реконструкція двох КЛ 0,4 кВ від ТП-284  у м.Херсоні</t>
  </si>
  <si>
    <t>6.1</t>
  </si>
  <si>
    <t>Будівництво нового КТП-1124, для розвантаження КТП-721 смт. Комишани, м. Херсон</t>
  </si>
  <si>
    <t>6.2</t>
  </si>
  <si>
    <t>Будівництво Нового КТП -1125, для розвантаження КТП-722 смт. Комишани, м. Херсон</t>
  </si>
  <si>
    <t>6.3</t>
  </si>
  <si>
    <t>Нове будівництво КТП-6/0,4 для розвантаження ЗТП-27 в м. Херсон</t>
  </si>
  <si>
    <t>6.4</t>
  </si>
  <si>
    <t>Нове будівництво ЩТП-6/0,4 для розвантаження РП-Чорноморський в м.Херсон</t>
  </si>
  <si>
    <t>6.5</t>
  </si>
  <si>
    <t>Будівництво ЩТП-10/0,4 для розвантаження ПЛ-0,4кВ від ТП-1186 с.В.Клини, Г.Пристанський р-н</t>
  </si>
  <si>
    <t>6.6</t>
  </si>
  <si>
    <t>Нове будівництво КТП-10/0,4 для розвантаження ПЛ-0,4кВ від КТП-864 в c.Приозерне, м. Херсон</t>
  </si>
  <si>
    <t>6.7</t>
  </si>
  <si>
    <t>Нове будівництво ЩТП-10/0,4 для розвантаження ПЛ-0,4кВ від КТП-864 в c.Приозерне м. Херсон</t>
  </si>
  <si>
    <t>6.8</t>
  </si>
  <si>
    <t>Нове будівництво КТП-10/0,4 для розвантаження ПЛ-0,4кВ від КТП-862 в c.Приозерне, м. Херсон</t>
  </si>
  <si>
    <t>6.9</t>
  </si>
  <si>
    <t>Нове будівництво ЩТП-10/0,4 для розвантаження ПЛ-0,4кВ від КТП-797 по вул.Шкільна в с. Олександрівка Білозерського району Херсонської області</t>
  </si>
  <si>
    <t>83321 від 25.08.2020</t>
  </si>
  <si>
    <t>6.10</t>
  </si>
  <si>
    <t>Нове будівництво ЩТП-10/0,4 для розвантаження ПЛ-0,4кВ від КТП-797 по вул. Князева в с. Олександрівка Білозерського району Херсонської області</t>
  </si>
  <si>
    <t>83320 від 25.08.2020</t>
  </si>
  <si>
    <t>6.11</t>
  </si>
  <si>
    <t>Нове будівництво КТП-10/0,4 для розвантаження ТП-808 в с.Чорнобаївка Білозерського району Херсонської області</t>
  </si>
  <si>
    <t>6.12</t>
  </si>
  <si>
    <t>Будівництво ЩТП-10/0,4 для розвантаження ПЛ-0,4кВ від ТП-72, ТП-73 с.Гладківка, Г.Пристанський р-н</t>
  </si>
  <si>
    <t>ШТ</t>
  </si>
  <si>
    <t>6.13</t>
  </si>
  <si>
    <t>Будівництво ЩТП-10/0,4 для розвантаження ПЛ-0,4кВ від ТП-1308, ТП-8 м. Г.Пристань</t>
  </si>
  <si>
    <t>6.14</t>
  </si>
  <si>
    <t>Будівництво ЩТП для розвантаження КТП-813  м.Олешки</t>
  </si>
  <si>
    <t>6.15</t>
  </si>
  <si>
    <t>Будівництво ЩТП для розвантаження ПЛ-0,4кВ від ТП-270 с. В.Копані, Олешківський р-н</t>
  </si>
  <si>
    <t>6.16</t>
  </si>
  <si>
    <t>Будівництво КТП-10/0,4 для розвантаження ТП-573 та ТП-342, с.Любимівка, Каховський район</t>
  </si>
  <si>
    <t>6.17</t>
  </si>
  <si>
    <t>Будівництво КТП-10/0,4 для розвантаження ТП-147А с. Н.Олександрівка, Н.Воронцовський район</t>
  </si>
  <si>
    <t>6.18</t>
  </si>
  <si>
    <t>Будівництво ТП-10/0,4 для розвантаження КТП-846 с.Фрунзе, Генічеський р-н</t>
  </si>
  <si>
    <t>6.19</t>
  </si>
  <si>
    <t>Будівництво ТП-10/0,4 для розвантаження ТП-1075 та ТП-1276, с.Н.Збур'ївка, Г.Пристанський район</t>
  </si>
  <si>
    <t>6.20</t>
  </si>
  <si>
    <t>Будівництво ТП-10/0,4 для розвантаження ТП-113 та ТП-108, с.Кардашинка, Г.Пристанський район</t>
  </si>
  <si>
    <t>6.21</t>
  </si>
  <si>
    <t>Нове будівництво ТП-10/0,4 для розвантаження ПЛ-0,4кВ від КТП-93А та КТП-303 в с.Надеждівка Білозерського району Херсонської області</t>
  </si>
  <si>
    <t>7.1</t>
  </si>
  <si>
    <t>Реконструкція КТП-737 з заміною шафи КТП в с. Стрілкове Генічеського району Херсонської області</t>
  </si>
  <si>
    <t>7.2</t>
  </si>
  <si>
    <t>Реконструкція КТП-033 з заміною шафи КТП в м. Генічеськ Херсонської області</t>
  </si>
  <si>
    <t>7.3</t>
  </si>
  <si>
    <t>Реконструкція КТП-025 з заміною шафи КТП в м. Генічеськ Херсонської області</t>
  </si>
  <si>
    <t>7.4</t>
  </si>
  <si>
    <t>Реконструкція КТП-178 з заміною шафи КТП в с. Фрунзе Іванівського району Херсонської області</t>
  </si>
  <si>
    <t>7.5</t>
  </si>
  <si>
    <t>Реконструкція КТП-117 з заміною шафи КТП в с. Верби Нижньосірогоського району Херсонської області</t>
  </si>
  <si>
    <t>7.6</t>
  </si>
  <si>
    <t>Реконструкція КТП-302 з заміною шафи КТП в с.Раденськ Олешківського району Херсонської області</t>
  </si>
  <si>
    <t>7.7</t>
  </si>
  <si>
    <t>Реконструкція КТП-306 з заміною шафи КТП в с.Раденськ Олешківського району Херсонської області</t>
  </si>
  <si>
    <t>7.8</t>
  </si>
  <si>
    <t>Реконструкція КТП-796 з заміною шафи КТП в м. Скадовськ Херсонської області</t>
  </si>
  <si>
    <t>7.9</t>
  </si>
  <si>
    <t>Реконструкція КТП-312 з заміною шафи КТП в м. Скадовськ Херсонської області</t>
  </si>
  <si>
    <t>7.10</t>
  </si>
  <si>
    <t>Реконструкція КТП-5 з заміною шафи КТП в смт.Каланчак Херсонської області</t>
  </si>
  <si>
    <t>7.11</t>
  </si>
  <si>
    <t>Реконструкція КТП-299 з заміною шафи КТП в с.Чкалово Новотроїцького району Херсонської області</t>
  </si>
  <si>
    <t>7.12</t>
  </si>
  <si>
    <t>Реконструкція КТП-42 з заміною шафи КТП в с.Веселе Бериславського району Херсонської області</t>
  </si>
  <si>
    <t>7.13</t>
  </si>
  <si>
    <t xml:space="preserve">Реконструкція КТП-19 з заміною шафи КТП в смт.Н.Воронцовка Херсонської області </t>
  </si>
  <si>
    <t>7.14</t>
  </si>
  <si>
    <t xml:space="preserve">Реконструкція КТП-253 з заміною шафи КТП в с.Киселівка Білозерського району Херсонської області </t>
  </si>
  <si>
    <t>7.15</t>
  </si>
  <si>
    <t>Реконструкція КТП-701 з заміною шафи КТП в смт.Комишани м.Херсон</t>
  </si>
  <si>
    <t>8.1</t>
  </si>
  <si>
    <t>Реконструкція ПЛ-10кВ Ф-102 від ПС-150/35/10 "ГНС-КОС", с.Любимівка, Каховського району, Херсонської області</t>
  </si>
  <si>
    <t>8.2</t>
  </si>
  <si>
    <t>Реконструкція ПЛ-10кВ Ф-543 від ПС-35/10 "Чорнобаївська", с.Чорнобаївка, Білозерського району Херсонської області</t>
  </si>
  <si>
    <t>8.3</t>
  </si>
  <si>
    <t>Реконструкція ПЛ-10кВ Ф-1905 від ПС-35/10 "Лісна", в м. Олешки Херсонської області</t>
  </si>
  <si>
    <t>8.4</t>
  </si>
  <si>
    <t>Реконструкція ПЛ-10кВ Ф-820 від ПС-35/10 "П.Покрівка", с.П.Покровське, Білозерського району, Херсонської області</t>
  </si>
  <si>
    <t>8.5</t>
  </si>
  <si>
    <t>Реконструкція ПЛ-10кВ Ф-556 від ПС-35/10 "Дарївка", с.Дарївка, Білозерського району Херсонської області</t>
  </si>
  <si>
    <t>8.6</t>
  </si>
  <si>
    <t>Реконструкція ПЛ-10кВ Ф-465 від ПС-35/10 "Іванівська" в с. Нововасилівка Іванівського району Херсонської області</t>
  </si>
  <si>
    <t>8.7</t>
  </si>
  <si>
    <t>Реконструкція ПЛ-10кВ Ф-428 від ПС-35/10 "Н.Сірогози" в смт. Нижні Сірогози Нижньосірогозького району Херсонської області</t>
  </si>
  <si>
    <t>8.8</t>
  </si>
  <si>
    <t>Реконструкція ПЛ-10кВ Ф-8821 від ПС-35/10 "Ч.Чабан", в с.Преображенка Каланчацького району, Херсонської області</t>
  </si>
  <si>
    <t>8.9</t>
  </si>
  <si>
    <t>Реконструкція ПЛ-10кВ Ф-321 від ПС-35/10 "В.Лепетиха" в смт. Велика Лепетиха Великолепетиського району Херсонської області</t>
  </si>
  <si>
    <t>8.10</t>
  </si>
  <si>
    <t>Реконструкція ПЛ-10кВ Ф-323 від ПС-35/10 "В.Лепетиха" в смт. Велика Лепетиха Великолепетиського району Херсонської області</t>
  </si>
  <si>
    <t>9.1</t>
  </si>
  <si>
    <t>Реконструкція ЗТП-287, м.Херсон</t>
  </si>
  <si>
    <t>9.2</t>
  </si>
  <si>
    <t>Реконструкція РП-837, м.Олешки</t>
  </si>
  <si>
    <t>10.1</t>
  </si>
  <si>
    <t>Реконструкція ЗТП-31 із створенням комплексу для автоматичної реєстрації перерв в електропостачанні споживачів в  м. Каховка</t>
  </si>
  <si>
    <t>акт вересня</t>
  </si>
  <si>
    <t>ПП "Мет-Ал",ТОВАРИСТВО З ОБМЕЖЕНОЮ ВІДПОВІДАЛЬНІСТЮ"ПРОФІ-ТОРГ",ТОВАРИСТВО З ОБМЕЖЕНОЮ ВІДПОВІДАЛЬНІСТЮ"ХОЗКОМПЛЕКТ",ТОВ "Ексім-Прилад",ТОВ"Компанія Укрінтек",ТОВ "ОАСУ ЕНЕРГО",ТОВ "Профі-Лайт",ТОВ"ТАЙМ-ЕНЕРДЖІ",ТОВ "Торговий дім Одеського кабельного заводу "Одескабель",ТОВ Фірма "Релеекспорт",ТОВ "ЮГСВЕТ"</t>
  </si>
  <si>
    <t>10.2</t>
  </si>
  <si>
    <t>Реконструкція ЗТП-34 із створенням комплексу для автоматичної реєстрації перерв в електропостачанні споживачів в  м. Каховка</t>
  </si>
  <si>
    <t>ПП "Мет-Ал",ТОВАРИСТВО З ОБМЕЖЕНОЮ ВІДПОВІДАЛЬНІСТЮ "МОНОЛІТТОРГ",ТОВАРИСТВО З ОБМЕЖЕНОЮ ВІДПОВІДАЛЬНІСТЮ"ПРОФІ-ТОРГ",ТОВАРИСТВО З ОБМЕЖЕНОЮ ВІДПОВІДАЛЬНІСТЮ"ХОЗКОМПЛЕКТ",ТОВ "Ексім-Прилад",ТОВ"Компанія Укрінтек",ТОВ "ОАСУ ЕНЕРГО",ТОВ "Профі-Лайт",ТОВ"ТАЙМ-ЕНЕРДЖІ",ТОВ "Торговий дім Одеського кабельного заводу "Одескабель",ТОВ Фірма "Релеекспорт",ТОВ "ЮГСВЕТ"</t>
  </si>
  <si>
    <t>10.3</t>
  </si>
  <si>
    <t>Реконструкція ЗТП-32 із створенням комплексу для автоматичної реєстрації перерв в електропостачанні споживачів в  м. Каховка</t>
  </si>
  <si>
    <t>10.4</t>
  </si>
  <si>
    <t>Реконструкція ЗТП-24 із створенням комплексу для автоматичної реєстрації перерв в електропостачанні споживачів в  м. Каховка</t>
  </si>
  <si>
    <t>10.5</t>
  </si>
  <si>
    <t>Реконструкція ЗТП-608 із створенням комплексу для автоматичної реєстрації перерв в електропостачанні споживачів в  м. Каховка</t>
  </si>
  <si>
    <t>10.6</t>
  </si>
  <si>
    <t>Реконструкція ЗТП-14 із створенням комплексу для автоматичної реєстрації перерв в електропостачанні споживачів в  м. Каховка</t>
  </si>
  <si>
    <t>10.7</t>
  </si>
  <si>
    <t>Реконструкція ЗТП-5 із створенням комплексу для автоматичної реєстрації перерв в електропостачанні споживачів в  м. Каховка</t>
  </si>
  <si>
    <t>10.8</t>
  </si>
  <si>
    <t>Реконструкція ЗТП-5  із створенням комплексу для автоматичної реєстрації перерв в електропостачанні споживачів в  м. Нова Каховка</t>
  </si>
  <si>
    <t>10.9</t>
  </si>
  <si>
    <t>Реконструкція ЗТП-7  із створенням комплексу для автоматичної реєстрації перерв в електропостачанні споживачів в  м. Нова Каховка</t>
  </si>
  <si>
    <t>10.10</t>
  </si>
  <si>
    <t>Реконструкція ЗТП-9  із створенням комплексу для автоматичної реєстрації перерв в електропостачанні споживачів в  м. Нова Каховка</t>
  </si>
  <si>
    <t>10.11</t>
  </si>
  <si>
    <t>Реконструкція ЗТП-38  із створенням комплексу для автоматичної реєстрації перерв в електропостачанні споживачів в  м. Нова Каховка</t>
  </si>
  <si>
    <t>10.12</t>
  </si>
  <si>
    <t>Реконструкція ЗТП-48  із створенням комплексу для автоматичної реєстрації перерв в електропостачанні споживачів в  м. Нова Каховка</t>
  </si>
  <si>
    <t>10.13</t>
  </si>
  <si>
    <t>Реконструкція ЗТП-49  із створенням комплексу для автоматичної реєстрації перерв в електропостачанні споживачів в  м. Нова Каховка</t>
  </si>
  <si>
    <t>10.14</t>
  </si>
  <si>
    <t>Реконструкція ЗТП-189  із створенням комплексу для автоматичної реєстрації перерв в електропостачанні споживачів в  м. Нова Каховка</t>
  </si>
  <si>
    <t>10.15</t>
  </si>
  <si>
    <t>Реконструкція ЗТП-341 із створенням комплексу для автоматичної реєстрації перерв в електропостачанні споживачів в  смт Любимівка, Каховського району</t>
  </si>
  <si>
    <t>ТОВАРИСТВО З ОБМЕЖЕНОЮ ВІДПОВІДАЛЬНІСТЮ"ПРОФІ-ТОРГ",ТОВАРИСТВО З ОБМЕЖЕНОЮ ВІДПОВІДАЛЬНІСТЮ"ХОЗКОМПЛЕКТ",ТОВ "Ексім-Прилад",ТОВ "ОАСУ ЕНЕРГО",ТОВ "Профі-Лайт",ТОВ"ТАЙМ-ЕНЕРДЖІ",ТОВ "Торговий дім Одеського кабельного заводу "Одескабель",ТОВ Фірма "Релеекспорт",ТОВ "ЮГСВЕТ"</t>
  </si>
  <si>
    <t>10.16</t>
  </si>
  <si>
    <t>Реконструкція ЗТП-8 із створенням комплексу для автоматичної реєстрації перерв в електропостачанні споживачів в  м. Каховка</t>
  </si>
  <si>
    <t>10.17</t>
  </si>
  <si>
    <t>Реконструкція ЗТП-2  із створенням комплексу для автоматичної реєстрації перерв в електропостачанні споживачів в  м. Нова Каховка</t>
  </si>
  <si>
    <t>10.18</t>
  </si>
  <si>
    <t>Реконструкція ЗТП-2 із створенням комплексу для автоматичної реєстрації перерв в електропостачанні споживачів в м.Олешки</t>
  </si>
  <si>
    <t>10.19</t>
  </si>
  <si>
    <t>Реконструкція ЗТП-783 із створенням комплексу для автоматичної реєстрації перерв в електропостачанні споживачів в м.Скадовськ</t>
  </si>
  <si>
    <t>10.20</t>
  </si>
  <si>
    <t>Реконструкція ЗТП-091 із створенням комплексу для автоматичної реєстрації перерв в електропостачанні споживачів в м.Генічеськ</t>
  </si>
  <si>
    <t>10.21</t>
  </si>
  <si>
    <t>Реконструкція ЗТП-069 із створенням комплексу для автоматичної реєстрації перерв в електропостачанні споживачів в м.Генічеськ</t>
  </si>
  <si>
    <t>10.22</t>
  </si>
  <si>
    <t>Реконструкція ЗТП-040 із створенням комплексу для автоматичної реєстрації перерв в електропостачанні споживачів в м.Генічеськ</t>
  </si>
  <si>
    <t>10.23</t>
  </si>
  <si>
    <t>Реконструкція ЗТП-011 із створенням комплексу для автоматичної реєстрації перерв в електропостачанні споживачів в м.Генічеськ</t>
  </si>
  <si>
    <t>10.24</t>
  </si>
  <si>
    <t>Реконструкція ЗТП-053 із створенням комплексу для автоматичної реєстрації перерв в електропостачанні споживачів в м.Генічеськ</t>
  </si>
  <si>
    <t>10.25</t>
  </si>
  <si>
    <t>Реконструкція ЗТП-041 із створенням комплексу для автоматичної реєстрації перерв в електропостачанні споживачів в м.Генічеськ</t>
  </si>
  <si>
    <t>10.26</t>
  </si>
  <si>
    <t>Реконструкція ЗТП-12 із створенням комплексу для автоматичної реєстрації перерв в електропостачанні споживачів в м.Гола Пристань</t>
  </si>
  <si>
    <t>ТОВАРИСТВО З ОБМЕЖЕНОЮ ВІДПОВІДАЛЬНІСТЮ"ХОЗКОМПЛЕКТ",ТОВ "Виробниче підприємство "ЕЛЕКТРОСЕРВІС",ТОВ "Ексім-Прилад",ТОВ "ОАСУ ЕНЕРГО",ТОВ "Профі-Лайт",ТОВ"ТАЙМ-ЕНЕРДЖІ",ТОВ "Торговий дім Одеського кабельного заводу "Одескабель",ТОВ Фірма "Релеекспорт",ТОВ "ЮГСВЕТ"</t>
  </si>
  <si>
    <t>10.27</t>
  </si>
  <si>
    <t>Реконструкція ЗТП-464 із створенням комплексу для автоматичної реєстрації перерв в електропостачанні споживачів в  м.Берислав</t>
  </si>
  <si>
    <t>10.28</t>
  </si>
  <si>
    <t>Реконструкція ЗТП-74 із створенням комплексу для автоматичної реєстрації перерв в електропостачанні споживачів в  м.Берислав</t>
  </si>
  <si>
    <t>10.29</t>
  </si>
  <si>
    <t>Реконструкція ЗТП-71 із створенням комплексу для автоматичної реєстрації перерв в електропостачанні споживачів в  м.Берислав</t>
  </si>
  <si>
    <t>10.30</t>
  </si>
  <si>
    <t>Реконструкція ЗТП-79 із створенням комплексу для автоматичної реєстрації перерв в електропостачанні споживачів в  м. Берислав</t>
  </si>
  <si>
    <t>11.1</t>
  </si>
  <si>
    <t>Реконструкція ЗТП-835 із встановленням вакуумних вимикачів, м.Херсон</t>
  </si>
  <si>
    <t>ТОВАРИСТВО З ОБМЕЖЕНОЮ ВІДПОВІДАЛЬНІСТЮ"ПРОФІ-ТОРГ",ТОВАРИСТВО З ОБМЕЖЕНОЮ ВІДПОВІДАЛЬНІСТЮ"ХОЗКОМПЛЕКТ",ТОВ "Виробниче підприємство "ЕЛЕКТРОСЕРВІС",ТОВ "Ексім-Прилад",ТОВ "ЕНЕРГОСНАБ 2013",ТОВ "ОАСУ ЕНЕРГО",ТОВ "Профі-Лайт",ТОВ "Торговий дім Одеського кабельного заводу "Одескабель",ТОВ "ЮГСВЕТ"</t>
  </si>
  <si>
    <t>11.2</t>
  </si>
  <si>
    <t>Реконструкція ЗТП-579 із встановленням вакуумного вимикача, м.Херсон</t>
  </si>
  <si>
    <t>11.3</t>
  </si>
  <si>
    <t>Реконструкція ЗТП-133 із встановленням вакуумного вимикача, м.Херсон</t>
  </si>
  <si>
    <t>11.4</t>
  </si>
  <si>
    <t>Реконструкція ЗТП-606 із встановленням вакуумного вимикача, м.Херсон</t>
  </si>
  <si>
    <t>11.5</t>
  </si>
  <si>
    <t>Реконструкція ЗТП-76 із встановленням вакуумного вимикача, м.Херсон</t>
  </si>
  <si>
    <t>ПП "Ферумбуденерго",ПРИВАТНЕ ПІДПРИЄМСТВО "АНК",ТОВАРИСТВО З ОБМЕЖЕНОЮ ВІДПОВІДАЛЬНІСТЮ"ПРОФІ-ТОРГ",ТОВАРИСТВО З ОБМЕЖЕНОЮ ВІДПОВІДАЛЬНІСТЮ"ХОЗКОМПЛЕКТ",ТОВ"БУДМАРКЕТ ГРУП",ТОВ "Виробниче підприємство "ЕЛЕКТРОСЕРВІС",ТОВ "Ексім-Прилад",ТОВ "ЕПІЦЕНТР К",ТОВ "ОАСУ ЕНЕРГО",ТОВ "Торговий дім Одеського кабельного заводу "Одескабель",ТОВ "ЮГСВЕТ"</t>
  </si>
  <si>
    <t>11.6</t>
  </si>
  <si>
    <t>Реконструкція ЗТП-822 із встановленням вакуумного вимикача, м.Херсон</t>
  </si>
  <si>
    <t>11.7</t>
  </si>
  <si>
    <t>Реконструкція ЗТП-72 із встановленням вакуумного вимикача, м.Таврійськ</t>
  </si>
  <si>
    <t>11.8</t>
  </si>
  <si>
    <t>Реконструкція ЗТП-447 із встановленням вакуумних вимикачів, м.Херсон</t>
  </si>
  <si>
    <t>ТОВАРИСТВО З ОБМЕЖЕНОЮ ВІДПОВІДАЛЬНІСТЮ"ПРОФІ-ТОРГ",Товариство з обмеженою відповідальністю "ХЕРСОН-РЕМСТРОЙЛЮКС",ТОВАРИСТВО З ОБМЕЖЕНОЮ ВІДПОВІДАЛЬНІСТЮ"ХОЗКОМПЛЕКТ",ТОВ "Ексім-Прилад",ТОВ "ОАСУ ЕНЕРГО",ТОВ "Торговий дім Одеського кабельного заводу "Одескабель",ТОВ "ЮГСВЕТ"</t>
  </si>
  <si>
    <t>12.1</t>
  </si>
  <si>
    <t>Реконструкція ЗТП-757 в м.Олешки</t>
  </si>
  <si>
    <t>ТОВАРИСТВО З ОБМЕЖЕНОЮ ВІДПОВІДАЛЬНІСТЮ"ПРОФІ-ТОРГ",ТОВАРИСТВО З ОБМЕЖЕНОЮ ВІДПОВІДАЛЬНІСТЮ"ХОЗКОМПЛЕКТ",ТОВ "Виробниче підприємство "ЕЛЕКТРОСЕРВІС"</t>
  </si>
  <si>
    <t>12.2</t>
  </si>
  <si>
    <t>Реконструкція ЗТП-756 в м.Олешки</t>
  </si>
  <si>
    <t>12.3</t>
  </si>
  <si>
    <t>Реконструкція ЗТП-915 в м.Херсон</t>
  </si>
  <si>
    <t>12.4</t>
  </si>
  <si>
    <t>Реконструкція ЗТП-302 в м.Херсон</t>
  </si>
  <si>
    <t>12.5</t>
  </si>
  <si>
    <t>Реконструкція ЗТП-486 в м.Херсон</t>
  </si>
  <si>
    <t>12.6</t>
  </si>
  <si>
    <t>Реконструкція ЗТП-505 в м.Херсон</t>
  </si>
  <si>
    <t>12.7</t>
  </si>
  <si>
    <t>Реконструкція ЗТП-654 в м.Херсон</t>
  </si>
  <si>
    <t>ТОВ "Виробниче підприємство "ЕЛЕКТРОСЕРВІС"</t>
  </si>
  <si>
    <t>12.8</t>
  </si>
  <si>
    <t>Реконструкція ЗТП-885 в м.Херсон</t>
  </si>
  <si>
    <t>13.1</t>
  </si>
  <si>
    <t xml:space="preserve">Реконструкція частини ПЛ-6кВ Ф-625 від ПС 330/220/150/35/6 “Каховська” з переведенням на напругу 10кВ від ПС 35/10 “Таврійська” та забезпеченням резервного живлення від ПС  “Порт” в м. Таврійськ Херсонської області  </t>
  </si>
  <si>
    <t>ДОЧІРНЕ ПІДПРИЄМСТВО "ЖИТОМИРСЬКА МЕХАНІЗОВАНА КОЛОНА "ПРИВАТНОГО АКЦІОНЕРНОГО ТОВАРИСТВА"КИЇВСІЛЬЕЛЕКТРО"</t>
  </si>
  <si>
    <t>13.2</t>
  </si>
  <si>
    <t>Будівництво ПЛ 10 кВ від ПС 150/35/10 «Цюрупинська»</t>
  </si>
  <si>
    <t>14.1</t>
  </si>
  <si>
    <t>Реконструкція КТП-163 з заміною силового трансформатора, с.Н.Миколаївка</t>
  </si>
  <si>
    <t>ТОВАРИСТВО З ОБМЕЖЕНОЮ ВІДПОВІДАЛЬНІСТЮ"ЕЛТЕХКОМП"</t>
  </si>
  <si>
    <t>14.2</t>
  </si>
  <si>
    <t>Реконструкція КТП-185 з заміною силового трансформатора, с.Птахівка</t>
  </si>
  <si>
    <t>ТОВАРИСТВО З ОБМЕЖЕНОЮ ВІДПОВІДАЛЬНІСТЮ"ЕЛТЕХКОМП",ТОВ"ТАЙМ-ЕНЕРДЖІ"</t>
  </si>
  <si>
    <t>14.3</t>
  </si>
  <si>
    <t>Реконструкція КТП-221 з заміною силового трансформатора, смт.Лазурне</t>
  </si>
  <si>
    <t>ТОВАРИСТВО З ОБМЕЖЕНОЮ ВІДПОВІДАЛЬНІСТЮ"ЕЛТЕХКОМП",ТОВАРИСТВО З ОБМЕЖЕНОЮ ВІДПОВІДАЛЬНІСТЮ"ХОЗКОМПЛЕКТ",ТОВ"ТАЙМ-ЕНЕРДЖІ"</t>
  </si>
  <si>
    <t>14.4</t>
  </si>
  <si>
    <t>Реконструкція ЗТП-833 з заміною силового трансформатора, м.Херсон</t>
  </si>
  <si>
    <t>14.5</t>
  </si>
  <si>
    <t>Реконструкція РП-Дорофеєва з заміною силового трансформатора, м.Херсон</t>
  </si>
  <si>
    <t>14.6</t>
  </si>
  <si>
    <t>Реконструкція ЗТП-532 з заміною силового трансформатора, м.Херсон</t>
  </si>
  <si>
    <t>14.7</t>
  </si>
  <si>
    <t>Реконструкція КТП-243 з заміною силового трансформатора, с. Рівне, Генічеського району</t>
  </si>
  <si>
    <t>ПП "Мет-Ал",ТОВАРИСТВО З ОБМЕЖЕНОЮ ВІДПОВІДАЛЬНІСТЮ"ЕЛТЕХКОМП",ТОВ "Торговий дім Одеського кабельного заводу "Одескабель"</t>
  </si>
  <si>
    <t>14.8</t>
  </si>
  <si>
    <t>Реконструкція КТП-32 з заміною силового трансформатора, смт. Чаплинка</t>
  </si>
  <si>
    <t>ПП "Мет-Ал",ТОВАРИСТВО З ОБМЕЖЕНОЮ ВІДПОВІДАЛЬНІСТЮ"ЕЛТЕХКОМП",ТОВ"ТАЙМ-ЕНЕРДЖІ",ТОВ "Торговий дім Одеського кабельного заводу "Одескабель"</t>
  </si>
  <si>
    <t>14.9</t>
  </si>
  <si>
    <t>Реконструкція КТП-88 із заміною силового трансформатора, смт. Каланчак</t>
  </si>
  <si>
    <t>14.10</t>
  </si>
  <si>
    <t>Реконструкція КТП-86 з заміною силового трансформатора, смт. Іванівка</t>
  </si>
  <si>
    <t>14.11</t>
  </si>
  <si>
    <t>Реконструкція КТП-26 з заміною силового трансформатора, смт. В.Лепетиха</t>
  </si>
  <si>
    <t>14.12</t>
  </si>
  <si>
    <t>Реконструкція КТП-22 з заміною силового трансформатора, смт. В.Лепетиха</t>
  </si>
  <si>
    <t>14.13</t>
  </si>
  <si>
    <t>Реконструкція КТП-553 з заміною силового трансформатора, с.К.Лагері</t>
  </si>
  <si>
    <t>14.14</t>
  </si>
  <si>
    <t>Реконструкція КТП-267 з заміною силового трансформатора, с.Великі Копані</t>
  </si>
  <si>
    <t>14.15</t>
  </si>
  <si>
    <t>Реконструкція ЗТП-110 з заміною силового трансформатора, м. Таврійськ</t>
  </si>
  <si>
    <t>ТОВАРИСТВО З ОБМЕЖЕНОЮ ВІДПОВІДАЛЬНІСТЮ"ЕЛТЕХКОМП",ТОВАРИСТВО З ОБМЕЖЕНОЮ ВІДПОВІДАЛЬНІСТЮ "МОНОЛІТТОРГ",ТОВАРИСТВО З ОБМЕЖЕНОЮ ВІДПОВІДАЛЬНІСТЮ"ХОЗКОМПЛЕКТ",ТОВ"ТАЙМ-ЕНЕРДЖІ",ТОВ "ТОРГОВИЙ ДІМ "ЕЛВО-УКРАЇНА",ТОВ "Торговий дім Одеського кабельного заводу "Одескабель"</t>
  </si>
  <si>
    <t>ПС-150/35/10 кВ «Дудчино». Реконструкція РЗА з встановленням на ПЛ-150 кВ захистів ДФЗ та комплектів ВЧ-обробки</t>
  </si>
  <si>
    <t>ТОВАРИСТВО З ОБМЕЖЕНОЮ ВІДПОВІДАЛЬНІСТЮ "ЕЛЕКТРОСВІТ"</t>
  </si>
  <si>
    <t>ПС-150/35/10кВ "Цюрупинская". Реконструкція РЗА  з встановленням  на ПЛ-150 захистів ДФЗ з комплектами ВЧ-обробки, та резервних захистів</t>
  </si>
  <si>
    <t>Реконструкція ВРП-150 кВ ПС 150/35/10 кВ "Н.Алексеевка" з заміною ОД/КЗ-150 кВ з встановленням елегазових вимикачів та трансформатор струму в смт. Новоолексіївка Херсонської області</t>
  </si>
  <si>
    <t>ТОВ "Електра"</t>
  </si>
  <si>
    <t>ПС 150/35/10 кВ «Новотроїцька». Реконструкція РЗА з встановленням на ПЛ-150"Дудчино" захисту  ДФЗ та комплектів ВЧ-обробки»</t>
  </si>
  <si>
    <t>Реконструкція пристроїв РЗА  ПС-150/35/6кВ "ХНПЗ".  Заміна прийомопередавачів ПВЗ захистів ПЛ-150кВ ДФЗ-201 на прийомопередавачі  “ОРІОН-УПЗ” або аналог
"</t>
  </si>
  <si>
    <t>ТОВ "Ексім-Прилад"</t>
  </si>
  <si>
    <t>Реконструкція РЗА ПС-150/35/6 кВ «ХНПЗ» з заміною ДЗШ-150 та ПРВВ-150 кВ на мікропроцесорні пристрої</t>
  </si>
  <si>
    <t>21</t>
  </si>
  <si>
    <t>Реконструкція пристроїв РЗА  ПС-35/10кВ Змеевка (Н.Каховський РЕМ)  з встановленням комплекту охоронної сигналізації</t>
  </si>
  <si>
    <t>22</t>
  </si>
  <si>
    <t>Реконструкція пристроїв РЗА  ПС-35/10кВ Каїри (Каховський РЕМ)   з встановленням комплекту охоронної сигналізації</t>
  </si>
  <si>
    <t>23</t>
  </si>
  <si>
    <t>Реконструкція пристроїв РЗА  ПС-35/10кВ Богдановка (Каховський РЕМ)   з встановленням комплекту охоронної сигналізації</t>
  </si>
  <si>
    <t>24</t>
  </si>
  <si>
    <t>Реконструкція пристроїв РЗА  ПС-35/10кВ Р.Люксембург (Каховський РЕМ)   з встановленням комплекту охоронної сигналізації</t>
  </si>
  <si>
    <t>25</t>
  </si>
  <si>
    <t>Реконструкція пристроїв РЗА  ПС-35/10кВ Каменка (Каховський РЕМ)   з встановленням комплекту охоронної сигналізації</t>
  </si>
  <si>
    <t>26</t>
  </si>
  <si>
    <t>Реконструкція пристроїв РЗА  ПС-35/10кВ Кр.Перекоп (Каховський РЕМ) з встановленням комплекту охоронної сигналізації</t>
  </si>
  <si>
    <t>27</t>
  </si>
  <si>
    <t>Реконструкція пристроїв РЗА  ПС-35/10кВ Костирка (Н.Каховський РЕМ)  з встановленням комплекту охоронної сигналізації</t>
  </si>
  <si>
    <t>28</t>
  </si>
  <si>
    <t>Реконструкція пристроїв РЗА  ПС-35/10кВ Н.Райская (Н.Каховський РЕМ)   з встановленням комплекту охоронної сигналізації</t>
  </si>
  <si>
    <t>29</t>
  </si>
  <si>
    <t>ПС-35/10кВ „Сухарная” Реконструкція з заміною силового тр-ра 1Т 10 МВ*А</t>
  </si>
  <si>
    <t>ТОВ "Автоформула Центр"</t>
  </si>
  <si>
    <t>30</t>
  </si>
  <si>
    <t xml:space="preserve">Реконструкція ПС 35/10”Скадовская”  з встановлення УКРП-10 </t>
  </si>
  <si>
    <t>ТОВАРИСТВО З ОБМЕЖЕНОЮ ВІДПОВІДАЛЬНІСТЮ" НОВОТЕХЕЛЕКТРО"</t>
  </si>
  <si>
    <t>31</t>
  </si>
  <si>
    <t xml:space="preserve">Реконструкція ПС 35/6 “Каховская” з встановлення УКРП-6 </t>
  </si>
  <si>
    <t>32</t>
  </si>
  <si>
    <t>Розробка ПКД на ПС-150/35/10кВ „ГНС КОС” Реконструкція ВРП-150кВ з заміною ОД-150 на елегазові вимикачі та заміна тр-рів струму</t>
  </si>
  <si>
    <t>ТОВАРИСТВО З  ОБМЕЖЕНОЮ ВІДПОВІДАЛЬНІСТЮ " ТОПЕНЕРГОПРОЕКТ"</t>
  </si>
  <si>
    <t>33</t>
  </si>
  <si>
    <t>Розробка ПКД на ПС-150/35/10кВ „Рубановка” Реконструкція ВРП-150кВ з заміною ОД-150 на елегазові вимикачі та заміна тр-рів струму</t>
  </si>
  <si>
    <t>ТОВАРИСТВО З ОБМЕЖЕНОЮ ВІДПОВІДАЛЬНІСТЮ "ІНЖ-ПРОЕКТ"</t>
  </si>
  <si>
    <t>34</t>
  </si>
  <si>
    <t>Розробка ПКД з реконструкції  ПС-150/35/10кВ „Н.Алексеевка”Реконструкція ОРУ-35 з заміною масляних вимикачів на вакуумні.</t>
  </si>
  <si>
    <t>35</t>
  </si>
  <si>
    <t xml:space="preserve">Розробка ПКД з реконструкції ПС 35/10 “Белозерская” з встановлення УКРП-10 </t>
  </si>
  <si>
    <t>36</t>
  </si>
  <si>
    <t>Розробка ПКД з реконструкція ПС 35/10 “Молодежная” з встановлення УКРП-10 на 2 с.ш.</t>
  </si>
  <si>
    <t>Всього по  І - розділ</t>
  </si>
  <si>
    <t>II - розділ Заходи по зниженню та/або недопущенню понаднормативних витрат електроенергії.</t>
  </si>
  <si>
    <t>Переобладнання 1-о фазних ввідних пристроїв приватних будинків проблемних споживачів</t>
  </si>
  <si>
    <t>Реактив</t>
  </si>
  <si>
    <t>500291/080,500501/080,504353/080,505775/080,507554/080,561475/041,561476/041,561603/072,561604/072,561605/072,561606/072,562050/072,562314/079,562315/079,562578/038,562579/038,562597/079,562842/041,562843/041,562926/038,563051/039,563052/039,563092/072,563093/072,563094/072,563572/078,563573/078,563574/078,563602/078,563628/078,563641/078,563642/078,563643/078,563739/076,563740/076,563892/072,565822/052,565823/052,565824/052,565825/052,565830/052,566353/078,566368/072,566369/072,566372/072,566467/041,566468/041,567409/072,567410/072,567459/078,567505/078,567865/078,567913/072,567914/072,567972/038,568061/039,568062/039,568069/054,568117/078,568249/072,568505/041,568506/041,568529/078,568674/054,569043/076,569044/076,569109/041,569110/041,569226/038,569227/038,569240/038,569241/038,569252/052,569253/052,569254/052,569255/052,569261/052,569300/041,569301/041,569748/039,569749/039,569836/072,569837/072,569840/072,569851/075,569852/075,569973/038,56</t>
  </si>
  <si>
    <t>ПП "Мет-Ал",ПП "ТПК"Медвейс",Приватне підприємство "Енерго-Леп-Комплект",ТОВАРИСТВО З ОБМЕЖЕНОЮ ВІДПОВІДАЛЬНІСТЮ " ВІКТОРІЯ-ТОРГ",ТОВАРИСТВО З ОБМЕЖЕНОЮ ВІДПОВІДАЛЬНІСТЮ"ХОЗКОМПЛЕКТ",ТОВ "ЕНЕРГОСНАБ 2013",ТОВ"Комплектенергопоставка",ТОВ "СД Енергопласт",ТОВ "Торговий дім Одеського кабельного заводу "Одескабель",ТОВ "ЮГСВЕТ",ФОП Котенко Віктор Миколайович,ФОП КОТЕНКО Жанна Вікторівна.,ФОП Собко Ірина Олександрівна</t>
  </si>
  <si>
    <t>Переобладнання 3-и фазних ввідних пристроїв приватних будинків проблемних споживачів</t>
  </si>
  <si>
    <t>563052/039,565437/079,565438/079,565703/054,565822/052,565824/052,565825/052,566691/038,568062/039,568884/043,568885/043,569252/052,569255/052,569256/052,569696/043,569697/043,569698/043,569748/039,569749/039,571601/039,571602/039,571640/043,572427/038,572583/054,572705/038,572738/043,572739/043,573129/041,573575/043,573666/052,573667/052,573668/052,573673/052,573792/039,573793/039,573887/054,574094/072,574095/072,574151/075,575072/041,575073/041,575532/075,575559/072,575642/041,575836/079,575837/079,575896/038,575946/039,575947/039,576183/079,576184/079,576185/079,576291/052,576292/052,576293/052,576298/052,576351/075,576473/078,576479/041,576600/079,576688/054,576697/038,577040/043,577417/072,577698/079,577878/039,577879/039,578133/038,578134/038,578368/075,578411/052,578412/052,578413/052,578414/052,578415/052,578586/041,578587/041,578769/039,578789/043,579120/039,579125/039,579169/076,579171/076,579431/038,579432/038,579672/043,579674/043,580064/039,580065/039,580068/039,580125/054,580314/079,580409/039,580839/075,580926/039,581186/052,581188/052,583393/039,583394/039,583865/052,584169/038,585325/043,586646/052,586648/052,586649/052,587169/075,587170/075,587325/038,587327/038,588582/039,589359/079,589360/079,589918/039,590569/052,590572/052,590604/043,590929/038,591049/039,591189/079</t>
  </si>
  <si>
    <t>ПП "Мет-Ал",ТОВАРИСТВО З ОБМЕЖЕНОЮ ВІДПОВІДАЛЬНІСТЮ " ВІКТОРІЯ-ТОРГ",ТОВАРИСТВО З ОБМЕЖЕНОЮ ВІДПОВІДАЛЬНІСТЮ"ХОЗКОМПЛЕКТ",ТОВ "ЕНЕРГОСНАБ 2013",ТОВ"Комплектенергопоставка",ТОВ "СД Енергопласт",ТОВ "Торговий дім Одеського кабельного заводу "Одескабель",ТОВ "ЮГСВЕТ",ФОП КОТЕНКО Жанна Вікторівна.,ФОП Собко Ірина Олександрівна</t>
  </si>
  <si>
    <t>Шафа металева ( для розміщення приладу обліку та ТС )</t>
  </si>
  <si>
    <t>ТОВ"ЛК ЕНЕРГІЯ"</t>
  </si>
  <si>
    <t>23(50%)</t>
  </si>
  <si>
    <t>Трансформатор струму Т-0.66  300/5кл. 0,5S</t>
  </si>
  <si>
    <t>ТОВАРИСТВО З ОБМЕЖЕНОЮ ВІДПОВІДАЛЬНІСТЮ "ПРОМСЕРВІС"</t>
  </si>
  <si>
    <t>18(100%), 12(50%)</t>
  </si>
  <si>
    <t>Трансформатор струму Т-0.66  600/5кл. 0,5S</t>
  </si>
  <si>
    <t>14(100%), 9(50%)</t>
  </si>
  <si>
    <t>Трансформатор струму Т-0.66  1000/5кл. 0,5S</t>
  </si>
  <si>
    <t>9(100%, 6(50%)</t>
  </si>
  <si>
    <t>Лінійний пункт високовольтного обліку ПКУ-10 з терміналом ЛУЗОД</t>
  </si>
  <si>
    <t>1(50%)</t>
  </si>
  <si>
    <t>Електролічильник АСКОЕ побут однофазний багатофункціональний з PLC модемом, вбудованим реле, вбудованими датчиками магнітного та радіочастотного впливу</t>
  </si>
  <si>
    <t>ТОВ"АДД-Енергія",ТОВ "ТЕЛЕКОМУНІКАЦІЙНІ ТЕХНОЛОГІЇ"</t>
  </si>
  <si>
    <t>8800(100%), 2800(часткова оплата)</t>
  </si>
  <si>
    <t>Електролічильник АСКОЕ побут трифазний багатофункціональний прямого включення з PLC модемом, вбудованим реле, вбудованими датчиками магнітного та радіочастотного впливу</t>
  </si>
  <si>
    <t>ТОВ "ТЕЛЕКОМУНІКАЦІЙНІ ТЕХНОЛОГІЇ"</t>
  </si>
  <si>
    <t>Електролічильник АСКОЕ побут трифазний багатофункціональний трансформаторного включення з PLC модемом, вбудованим реле, вбудованими датчиками магнітного та радіочастотного впливу</t>
  </si>
  <si>
    <t>Маршрутизатор системи АСКОЕ побут з пристроєм грозозахисту</t>
  </si>
  <si>
    <t>30(100%), 10(50%)</t>
  </si>
  <si>
    <r>
      <rPr>
        <sz val="10"/>
        <rFont val="Times New Roman"/>
        <family val="1"/>
      </rPr>
      <t xml:space="preserve">Лічильник однофазний багатофункціональний прямого включення з </t>
    </r>
    <r>
      <rPr>
        <sz val="10"/>
        <color indexed="8"/>
        <rFont val="Times New Roman"/>
        <family val="1"/>
      </rPr>
      <t>GPRS</t>
    </r>
    <r>
      <rPr>
        <sz val="10"/>
        <rFont val="Times New Roman"/>
        <family val="1"/>
      </rPr>
      <t xml:space="preserve"> модемом типу MTX 1G10.DН.2L2-DOG4</t>
    </r>
  </si>
  <si>
    <t>ТВЕ-2019</t>
  </si>
  <si>
    <r>
      <rPr>
        <sz val="10"/>
        <rFont val="Times New Roman"/>
        <family val="1"/>
      </rPr>
      <t xml:space="preserve">Лічильник трифазний багатофункціональний  прямого включення з </t>
    </r>
    <r>
      <rPr>
        <sz val="10"/>
        <color indexed="8"/>
        <rFont val="Times New Roman"/>
        <family val="1"/>
      </rPr>
      <t>GPRS</t>
    </r>
    <r>
      <rPr>
        <sz val="10"/>
        <rFont val="Times New Roman"/>
        <family val="1"/>
      </rPr>
      <t xml:space="preserve"> модемом типу MTX 3G30.DK.4L1-DOG4</t>
    </r>
  </si>
  <si>
    <r>
      <rPr>
        <sz val="10"/>
        <rFont val="Times New Roman"/>
        <family val="1"/>
      </rPr>
      <t xml:space="preserve">Лічильник трифазний багатофункціональний  трансформаторного включення з </t>
    </r>
    <r>
      <rPr>
        <sz val="10"/>
        <color indexed="8"/>
        <rFont val="Times New Roman"/>
        <family val="1"/>
      </rPr>
      <t>GPRS</t>
    </r>
    <r>
      <rPr>
        <sz val="10"/>
        <rFont val="Times New Roman"/>
        <family val="1"/>
      </rPr>
      <t xml:space="preserve"> модемом типу MTX 3G20.DD.3M1-DOG4</t>
    </r>
  </si>
  <si>
    <t>Всього по  II - розділ</t>
  </si>
  <si>
    <t>IІІ - розділ Впровадження та розвиток АСДТК.</t>
  </si>
  <si>
    <t>Телемеханізація ПС-150 кВ "Н.Тимофеевка"</t>
  </si>
  <si>
    <t>ПОСЛУГА</t>
  </si>
  <si>
    <t>ТОВАРИСТВО З ОБМЕЖЕНОЮ ВІДПОВІДАЛЬНІСТЮ" АЛКОМА"</t>
  </si>
  <si>
    <t>Телемеханізація ПС-150 кВ "Никольская"</t>
  </si>
  <si>
    <t>Багатоканальна автономна система запису</t>
  </si>
  <si>
    <t>Всього по  IІІ - розділ</t>
  </si>
  <si>
    <t>ІV - розділ Впровадження та розвиток інформаційних технологій.</t>
  </si>
  <si>
    <t>Закупівля нових робочих станцій</t>
  </si>
  <si>
    <t>ТВЕ</t>
  </si>
  <si>
    <t>ТОВ "ІТ-ДЕВЕЛОПМЕНТ"</t>
  </si>
  <si>
    <t>60(50%)</t>
  </si>
  <si>
    <t>Багатофункціональний пристрій (принтер/сканер/ксерокс) формату А4</t>
  </si>
  <si>
    <t>12(50%)</t>
  </si>
  <si>
    <t>Багатофункціональний пристрій (принтер/сканер/ксерокс) формату А4 (80000 стор/міс.)</t>
  </si>
  <si>
    <t>Багатофункціональний пристрій (принтер/сканер/ксерокс) формату А3</t>
  </si>
  <si>
    <t>3(50%)</t>
  </si>
  <si>
    <t>Програмне забезпечення Microsoft EA (або аналог)</t>
  </si>
  <si>
    <t>ТОВ "Смартлінк Консалтинг"</t>
  </si>
  <si>
    <t>Програмне забезпечення комплексного захисту ESET  (або аналог)</t>
  </si>
  <si>
    <t>Програмна продукція Vmware vCenter Server Standard for vSphere  з технічною підтримкою (або аналог)</t>
  </si>
  <si>
    <t>Придбання ноутбуку для налагодження та обслуговування мікропроцесорних пристроїв РЗА (або аналог)</t>
  </si>
  <si>
    <t>Всього по  ІV - розділ</t>
  </si>
  <si>
    <t>V - розділ Впровадження та розвиток систем зв'язку та телекомунікацій.</t>
  </si>
  <si>
    <t>Побудова радіорелейної лінії зв’язку Берислав - Горностаївка на базі РРС типу  ALCOMA для організації мережі зв’язку та передавання даних</t>
  </si>
  <si>
    <t>Голосове обладнання VoIP зв'язку для розбудови корпоративної мережі зв'язку</t>
  </si>
  <si>
    <t>ТОВ "Ексім-Прилад",ТОВ "ІТ-ДЕВЕЛОПМЕНТ"</t>
  </si>
  <si>
    <t>Всього по  V - розділ</t>
  </si>
  <si>
    <t>VІ - розділ Модернізація та закупівля транспортних засобів.</t>
  </si>
  <si>
    <t>Автогідропідіймач АР-18  ГАЗ-33098 4*2, ЄВРО-5, 5 місць, дворядна кабіна</t>
  </si>
  <si>
    <t xml:space="preserve">ТОВ «Техкомплект» </t>
  </si>
  <si>
    <t>Renault Dokker</t>
  </si>
  <si>
    <t>1018219367</t>
  </si>
  <si>
    <t>ТОВ «Центр Херсон»</t>
  </si>
  <si>
    <t>Volkswagen T6 Kombi LR (або аналог)</t>
  </si>
  <si>
    <t>ТОВ «Юг-Авто»</t>
  </si>
  <si>
    <t>Volkswagen T6 Kasten LR (або аналог)</t>
  </si>
  <si>
    <t>Всього по  VІ - розділ</t>
  </si>
  <si>
    <t>VII - розділ Інше.</t>
  </si>
  <si>
    <t>Подрібнювач гілок ARPAL АМ-120БД-К</t>
  </si>
  <si>
    <t>ДРЕЛЬ УДАРНАЯ MAKITA HP2070 ГОСТ 12.2.013.0-91</t>
  </si>
  <si>
    <t>ПП "ТЕХКОМПЛЕКТ"</t>
  </si>
  <si>
    <t>2(50% передплата)</t>
  </si>
  <si>
    <t>КУТОВА ШЛІФМАШИНА METABO WQ 1400</t>
  </si>
  <si>
    <t>6(50% передплата)</t>
  </si>
  <si>
    <t>БЕНЗОПИЛА STIHL MS 230</t>
  </si>
  <si>
    <t>ПЕРФОРАТОР МАКІТА-HR2470</t>
  </si>
  <si>
    <t>4(50% передплата)</t>
  </si>
  <si>
    <t>ІНВЕРТОР ЗВАРЮВАЛЬНИЙ ИИСТ-140 ГОСТ 12.3.003-86</t>
  </si>
  <si>
    <t>ТОВ"ТАЙМ-ЕНЕРДЖІ"</t>
  </si>
  <si>
    <t>КУТОВА ШЛІФМАШИНА METABO W 2200-230</t>
  </si>
  <si>
    <t>Придбання Аналізатора якості електричної енергії типу SATEC PM175-U-5-50HZ-ACDC-ETH або аналог</t>
  </si>
  <si>
    <t>ТОВ"Комплектенергопоставка"</t>
  </si>
  <si>
    <t>Придбання Аналізатора якості електричної енергії однофазного типу EVM PQ1+ або аналог</t>
  </si>
  <si>
    <t>ТОВ "ЕЛ ЕНД ДЖИ МІТЕРІНГ"</t>
  </si>
  <si>
    <t>Придбання Аналізатора якості електричної енергії трифазного типу METREL MI2883 або аналог</t>
  </si>
  <si>
    <t>Пристрій для перевірки простих пристроїв РЗА типу  Compano 100</t>
  </si>
  <si>
    <t>ТОВ"Компанія Укрінтек"</t>
  </si>
  <si>
    <t>1(50% передплата)</t>
  </si>
  <si>
    <t>Вольтамперфазометр  ВАФ-А</t>
  </si>
  <si>
    <t>Тросоріз НС-30 (ножиці секторні)</t>
  </si>
  <si>
    <t>Лебідка посилена на 2 тони</t>
  </si>
  <si>
    <t>Монтажний зажим СТ 102.501</t>
  </si>
  <si>
    <t>ФОП Собко Ірина Олександрівна</t>
  </si>
  <si>
    <t>Швонарізник Werk CS-350H</t>
  </si>
  <si>
    <t>Різак кабельний РКГ-60</t>
  </si>
  <si>
    <t>ТОВ "ЕНЕРГОСНАБ 2013"</t>
  </si>
  <si>
    <t>Вимірювач параметрів каналів тональної частоти ТЧ-ПРО (або аналог)</t>
  </si>
  <si>
    <t>Бензо-генератор Vitals(або аналог) 5,0 кВт</t>
  </si>
  <si>
    <t>1018244112</t>
  </si>
  <si>
    <t>Колонка насадочна Haye Sep №80/100</t>
  </si>
  <si>
    <t>Колонка насадочна СаА 0,2/0,4мм</t>
  </si>
  <si>
    <t>Прилад  для вимірювання діелектричних втрат ізоляції ИПИ-10 з інвертором 0,5-1 кВт або аналог</t>
  </si>
  <si>
    <t>Вимірювач опору обмоток трансформаторів 35 кВ мікроміліомметр ММО-40 або аналог</t>
  </si>
  <si>
    <t>Комплект багатофункціональний вимірювальний К-540-3 або аналог</t>
  </si>
  <si>
    <t>Прилад для вимірювання тангенсу трансформаторного масла ADTR-2K або аналог</t>
  </si>
  <si>
    <t>Інфрачервона паяльна станція ACHI IR-PRO-SC (або аналог)</t>
  </si>
  <si>
    <t>Всього по  VII - розділ</t>
  </si>
  <si>
    <t xml:space="preserve">Всього по програмі  </t>
  </si>
  <si>
    <t>Голова Правління</t>
  </si>
  <si>
    <t>І.М.Сафронов</t>
  </si>
  <si>
    <t>Директор технічний</t>
  </si>
  <si>
    <t>В.Д. Гончаров</t>
  </si>
  <si>
    <t>Директор виконавчий</t>
  </si>
  <si>
    <t>А.М.Тініченко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</si>
</sst>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.00%"/>
  </numFmts>
  <fonts count="18">
    <font>
      <sz val="10"/>
      <name val="Arial"/>
      <family val="2"/>
    </font>
    <font>
      <sz val="10"/>
      <name val="PragmaticaCTT"/>
      <family val="0"/>
    </font>
    <font>
      <sz val="10"/>
      <name val="Arial Cyr"/>
      <family val="2"/>
    </font>
    <font>
      <sz val="10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2"/>
      <color indexed="8"/>
      <name val="Times New Roman"/>
      <family val="1"/>
    </font>
    <font>
      <sz val="11"/>
      <name val="Times New Roman Cyr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4" fillId="0" borderId="0" xfId="22" applyFont="1">
      <alignment/>
      <protection/>
    </xf>
    <xf numFmtId="164" fontId="5" fillId="0" borderId="1" xfId="22" applyFont="1" applyFill="1" applyBorder="1" applyAlignment="1" applyProtection="1">
      <alignment horizontal="center" vertical="center"/>
      <protection/>
    </xf>
    <xf numFmtId="164" fontId="6" fillId="0" borderId="1" xfId="22" applyFont="1" applyFill="1" applyBorder="1" applyAlignment="1" applyProtection="1">
      <alignment horizontal="left" vertical="center" indent="1"/>
      <protection/>
    </xf>
    <xf numFmtId="164" fontId="7" fillId="0" borderId="2" xfId="22" applyFont="1" applyFill="1" applyBorder="1" applyAlignment="1" applyProtection="1">
      <alignment horizontal="center" vertical="center"/>
      <protection/>
    </xf>
    <xf numFmtId="164" fontId="8" fillId="0" borderId="1" xfId="22" applyFont="1" applyFill="1" applyBorder="1" applyAlignment="1" applyProtection="1">
      <alignment horizontal="left" vertical="center" indent="1"/>
      <protection/>
    </xf>
    <xf numFmtId="164" fontId="8" fillId="0" borderId="3" xfId="22" applyFont="1" applyFill="1" applyBorder="1" applyAlignment="1" applyProtection="1">
      <alignment horizontal="center" vertical="center"/>
      <protection/>
    </xf>
    <xf numFmtId="165" fontId="8" fillId="0" borderId="4" xfId="22" applyNumberFormat="1" applyFont="1" applyFill="1" applyBorder="1" applyAlignment="1" applyProtection="1">
      <alignment horizontal="center" vertical="center"/>
      <protection locked="0"/>
    </xf>
    <xf numFmtId="164" fontId="8" fillId="0" borderId="4" xfId="22" applyFont="1" applyFill="1" applyBorder="1" applyAlignment="1" applyProtection="1">
      <alignment horizontal="center" vertical="center"/>
      <protection/>
    </xf>
    <xf numFmtId="165" fontId="8" fillId="0" borderId="5" xfId="22" applyNumberFormat="1" applyFont="1" applyFill="1" applyBorder="1" applyAlignment="1" applyProtection="1">
      <alignment horizontal="center" vertical="center"/>
      <protection locked="0"/>
    </xf>
    <xf numFmtId="164" fontId="8" fillId="0" borderId="1" xfId="22" applyFont="1" applyFill="1" applyBorder="1" applyAlignment="1">
      <alignment horizontal="left" vertical="center" indent="1"/>
      <protection/>
    </xf>
    <xf numFmtId="164" fontId="0" fillId="0" borderId="0" xfId="22" applyFont="1" applyProtection="1">
      <alignment/>
      <protection/>
    </xf>
    <xf numFmtId="164" fontId="5" fillId="0" borderId="1" xfId="22" applyFont="1" applyFill="1" applyBorder="1" applyAlignment="1" applyProtection="1">
      <alignment horizontal="center" vertical="center" wrapText="1"/>
      <protection/>
    </xf>
    <xf numFmtId="164" fontId="8" fillId="0" borderId="1" xfId="22" applyFont="1" applyFill="1" applyBorder="1" applyAlignment="1" applyProtection="1">
      <alignment horizontal="center" vertical="center" wrapText="1"/>
      <protection/>
    </xf>
    <xf numFmtId="164" fontId="8" fillId="0" borderId="6" xfId="22" applyFont="1" applyFill="1" applyBorder="1" applyAlignment="1" applyProtection="1">
      <alignment horizontal="center" vertical="center" wrapText="1"/>
      <protection/>
    </xf>
    <xf numFmtId="164" fontId="0" fillId="0" borderId="0" xfId="22" applyFont="1" applyBorder="1" applyProtection="1">
      <alignment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8" fillId="0" borderId="1" xfId="22" applyFont="1" applyFill="1" applyBorder="1" applyAlignment="1" applyProtection="1">
      <alignment horizontal="center" vertical="top" wrapText="1"/>
      <protection/>
    </xf>
    <xf numFmtId="164" fontId="8" fillId="0" borderId="1" xfId="22" applyFont="1" applyFill="1" applyBorder="1" applyAlignment="1" applyProtection="1">
      <alignment horizontal="center" vertical="center"/>
      <protection/>
    </xf>
    <xf numFmtId="164" fontId="8" fillId="0" borderId="1" xfId="22" applyNumberFormat="1" applyFont="1" applyFill="1" applyBorder="1" applyAlignment="1" applyProtection="1">
      <alignment horizontal="center" vertical="center" wrapText="1"/>
      <protection/>
    </xf>
    <xf numFmtId="166" fontId="8" fillId="0" borderId="1" xfId="22" applyNumberFormat="1" applyFont="1" applyFill="1" applyBorder="1" applyAlignment="1" applyProtection="1">
      <alignment horizontal="center" vertical="center"/>
      <protection/>
    </xf>
    <xf numFmtId="167" fontId="8" fillId="0" borderId="1" xfId="22" applyNumberFormat="1" applyFont="1" applyFill="1" applyBorder="1" applyAlignment="1" applyProtection="1">
      <alignment horizontal="center" vertical="center"/>
      <protection/>
    </xf>
    <xf numFmtId="166" fontId="8" fillId="0" borderId="1" xfId="22" applyNumberFormat="1" applyFont="1" applyFill="1" applyBorder="1" applyAlignment="1" applyProtection="1">
      <alignment horizontal="center" vertical="center"/>
      <protection locked="0"/>
    </xf>
    <xf numFmtId="164" fontId="9" fillId="0" borderId="1" xfId="22" applyNumberFormat="1" applyFont="1" applyFill="1" applyBorder="1" applyAlignment="1" applyProtection="1">
      <alignment horizontal="center" vertical="center" wrapText="1"/>
      <protection/>
    </xf>
    <xf numFmtId="166" fontId="9" fillId="0" borderId="1" xfId="22" applyNumberFormat="1" applyFont="1" applyFill="1" applyBorder="1" applyAlignment="1" applyProtection="1">
      <alignment horizontal="center" vertical="center"/>
      <protection/>
    </xf>
    <xf numFmtId="164" fontId="9" fillId="0" borderId="0" xfId="22" applyFont="1" applyFill="1" applyProtection="1">
      <alignment/>
      <protection/>
    </xf>
    <xf numFmtId="164" fontId="8" fillId="0" borderId="0" xfId="22" applyFont="1" applyFill="1" applyProtection="1">
      <alignment/>
      <protection/>
    </xf>
    <xf numFmtId="164" fontId="2" fillId="0" borderId="0" xfId="22" applyFont="1" applyFill="1" applyProtection="1">
      <alignment/>
      <protection/>
    </xf>
    <xf numFmtId="164" fontId="10" fillId="0" borderId="0" xfId="26" applyFont="1" applyFill="1" applyBorder="1" applyAlignment="1" applyProtection="1">
      <alignment horizontal="left"/>
      <protection hidden="1"/>
    </xf>
    <xf numFmtId="164" fontId="5" fillId="0" borderId="0" xfId="26" applyFont="1" applyFill="1" applyBorder="1" applyAlignment="1" applyProtection="1">
      <alignment horizontal="left"/>
      <protection hidden="1"/>
    </xf>
    <xf numFmtId="164" fontId="10" fillId="0" borderId="0" xfId="22" applyFont="1" applyFill="1">
      <alignment/>
      <protection/>
    </xf>
    <xf numFmtId="164" fontId="10" fillId="0" borderId="0" xfId="22" applyFont="1" applyFill="1" applyAlignment="1">
      <alignment horizontal="center"/>
      <protection/>
    </xf>
    <xf numFmtId="164" fontId="8" fillId="0" borderId="0" xfId="22" applyFont="1" applyFill="1" applyAlignment="1">
      <alignment horizontal="right"/>
      <protection/>
    </xf>
    <xf numFmtId="164" fontId="8" fillId="0" borderId="0" xfId="22" applyFont="1" applyFill="1" applyAlignment="1">
      <alignment horizontal="center"/>
      <protection/>
    </xf>
    <xf numFmtId="164" fontId="4" fillId="0" borderId="0" xfId="22" applyFont="1" applyFill="1" applyAlignment="1">
      <alignment horizontal="center"/>
      <protection/>
    </xf>
    <xf numFmtId="164" fontId="4" fillId="0" borderId="0" xfId="22" applyFont="1" applyFill="1">
      <alignment/>
      <protection/>
    </xf>
    <xf numFmtId="164" fontId="11" fillId="0" borderId="0" xfId="22" applyFont="1" applyFill="1">
      <alignment/>
      <protection/>
    </xf>
    <xf numFmtId="166" fontId="12" fillId="0" borderId="0" xfId="0" applyNumberFormat="1" applyFont="1" applyFill="1" applyBorder="1" applyAlignment="1" applyProtection="1">
      <alignment horizontal="left" vertical="top" wrapText="1"/>
      <protection/>
    </xf>
    <xf numFmtId="164" fontId="10" fillId="0" borderId="0" xfId="26" applyFont="1" applyFill="1" applyProtection="1">
      <alignment/>
      <protection hidden="1"/>
    </xf>
    <xf numFmtId="164" fontId="10" fillId="0" borderId="0" xfId="22" applyFont="1" applyFill="1" applyBorder="1" applyAlignment="1">
      <alignment horizontal="center" wrapText="1"/>
      <protection/>
    </xf>
    <xf numFmtId="164" fontId="9" fillId="0" borderId="0" xfId="22" applyFont="1" applyFill="1">
      <alignment/>
      <protection/>
    </xf>
    <xf numFmtId="164" fontId="13" fillId="0" borderId="0" xfId="22" applyFont="1" applyFill="1">
      <alignment/>
      <protection/>
    </xf>
    <xf numFmtId="164" fontId="8" fillId="0" borderId="0" xfId="22" applyFont="1" applyFill="1">
      <alignment/>
      <protection/>
    </xf>
    <xf numFmtId="164" fontId="10" fillId="0" borderId="0" xfId="26" applyFont="1" applyFill="1" applyAlignment="1" applyProtection="1">
      <alignment/>
      <protection hidden="1"/>
    </xf>
    <xf numFmtId="164" fontId="10" fillId="0" borderId="0" xfId="26" applyFont="1" applyFill="1" applyAlignment="1" applyProtection="1">
      <alignment horizontal="center"/>
      <protection hidden="1"/>
    </xf>
    <xf numFmtId="164" fontId="10" fillId="0" borderId="0" xfId="26" applyFont="1" applyFill="1" applyAlignment="1" applyProtection="1">
      <alignment horizontal="left"/>
      <protection hidden="1"/>
    </xf>
    <xf numFmtId="164" fontId="8" fillId="0" borderId="0" xfId="0" applyFont="1" applyAlignment="1">
      <alignment/>
    </xf>
    <xf numFmtId="164" fontId="14" fillId="0" borderId="0" xfId="0" applyFont="1" applyAlignment="1">
      <alignment/>
    </xf>
    <xf numFmtId="164" fontId="12" fillId="0" borderId="0" xfId="0" applyFont="1" applyFill="1" applyBorder="1" applyAlignment="1" applyProtection="1">
      <alignment horizontal="left" vertical="top" wrapText="1"/>
      <protection/>
    </xf>
    <xf numFmtId="164" fontId="12" fillId="0" borderId="1" xfId="0" applyFont="1" applyFill="1" applyBorder="1" applyAlignment="1" applyProtection="1">
      <alignment horizontal="center" vertical="top" wrapText="1"/>
      <protection/>
    </xf>
    <xf numFmtId="164" fontId="12" fillId="2" borderId="1" xfId="0" applyFont="1" applyFill="1" applyBorder="1" applyAlignment="1" applyProtection="1">
      <alignment horizontal="left" vertical="top" wrapText="1"/>
      <protection/>
    </xf>
    <xf numFmtId="164" fontId="12" fillId="0" borderId="1" xfId="0" applyFont="1" applyFill="1" applyBorder="1" applyAlignment="1" applyProtection="1">
      <alignment horizontal="left" vertical="top" wrapText="1"/>
      <protection/>
    </xf>
    <xf numFmtId="166" fontId="12" fillId="0" borderId="1" xfId="0" applyNumberFormat="1" applyFont="1" applyFill="1" applyBorder="1" applyAlignment="1" applyProtection="1">
      <alignment horizontal="left" vertical="top" wrapText="1"/>
      <protection/>
    </xf>
    <xf numFmtId="167" fontId="12" fillId="0" borderId="1" xfId="0" applyNumberFormat="1" applyFont="1" applyFill="1" applyBorder="1" applyAlignment="1" applyProtection="1">
      <alignment horizontal="left" vertical="top" wrapText="1"/>
      <protection/>
    </xf>
    <xf numFmtId="164" fontId="12" fillId="3" borderId="1" xfId="0" applyFont="1" applyFill="1" applyBorder="1" applyAlignment="1" applyProtection="1">
      <alignment horizontal="left" vertical="top" wrapText="1"/>
      <protection/>
    </xf>
    <xf numFmtId="166" fontId="12" fillId="3" borderId="1" xfId="0" applyNumberFormat="1" applyFont="1" applyFill="1" applyBorder="1" applyAlignment="1" applyProtection="1">
      <alignment horizontal="left" vertical="top" wrapText="1"/>
      <protection/>
    </xf>
    <xf numFmtId="164" fontId="8" fillId="0" borderId="1" xfId="0" applyFont="1" applyBorder="1" applyAlignment="1">
      <alignment horizontal="center" wrapText="1"/>
    </xf>
    <xf numFmtId="164" fontId="8" fillId="4" borderId="7" xfId="0" applyFont="1" applyFill="1" applyBorder="1" applyAlignment="1">
      <alignment wrapText="1"/>
    </xf>
    <xf numFmtId="164" fontId="8" fillId="0" borderId="1" xfId="0" applyFont="1" applyBorder="1" applyAlignment="1">
      <alignment horizontal="center"/>
    </xf>
    <xf numFmtId="164" fontId="12" fillId="5" borderId="1" xfId="0" applyFont="1" applyFill="1" applyBorder="1" applyAlignment="1" applyProtection="1">
      <alignment horizontal="left" vertical="top" wrapText="1"/>
      <protection/>
    </xf>
    <xf numFmtId="166" fontId="12" fillId="5" borderId="1" xfId="0" applyNumberFormat="1" applyFont="1" applyFill="1" applyBorder="1" applyAlignment="1" applyProtection="1">
      <alignment horizontal="left" vertical="top" wrapText="1"/>
      <protection/>
    </xf>
    <xf numFmtId="164" fontId="12" fillId="0" borderId="0" xfId="0" applyFont="1" applyFill="1" applyBorder="1" applyAlignment="1" applyProtection="1">
      <alignment horizontal="left" vertical="center" wrapText="1"/>
      <protection/>
    </xf>
    <xf numFmtId="164" fontId="16" fillId="0" borderId="0" xfId="0" applyFont="1" applyFill="1" applyBorder="1" applyAlignment="1" applyProtection="1">
      <alignment horizontal="left" vertical="center" wrapText="1"/>
      <protection/>
    </xf>
    <xf numFmtId="164" fontId="16" fillId="0" borderId="0" xfId="0" applyFont="1" applyFill="1" applyBorder="1" applyAlignment="1" applyProtection="1">
      <alignment horizontal="left" vertical="top" wrapText="1"/>
      <protection/>
    </xf>
    <xf numFmtId="164" fontId="17" fillId="0" borderId="0" xfId="0" applyFont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&#13;&#10;JournalTemplate=C:\COMFO\CTALK\JOURSTD.TPL&#13;&#10;LbStateAddress=3 3 0 251 1 89 2 311&#13;&#10;LbStateJou 2" xfId="21"/>
    <cellStyle name="Iau?iue" xfId="22"/>
    <cellStyle name="Iau?iue_dodatok" xfId="23"/>
    <cellStyle name="TableStyleLight1" xfId="24"/>
    <cellStyle name="Обычный 2" xfId="25"/>
    <cellStyle name="Обычный_nkre1" xfId="26"/>
    <cellStyle name="Обычный_Zakup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zoomScale="73" zoomScaleNormal="73" workbookViewId="0" topLeftCell="A1">
      <selection activeCell="A1" sqref="A1"/>
    </sheetView>
  </sheetViews>
  <sheetFormatPr defaultColWidth="9.140625" defaultRowHeight="12.75"/>
  <cols>
    <col min="1" max="1" width="31.28125" style="1" customWidth="1"/>
    <col min="2" max="2" width="10.28125" style="1" customWidth="1"/>
    <col min="3" max="3" width="21.28125" style="1" customWidth="1"/>
    <col min="4" max="4" width="5.7109375" style="1" customWidth="1"/>
    <col min="5" max="5" width="21.421875" style="1" customWidth="1"/>
    <col min="6" max="6" width="12.57421875" style="1" customWidth="1"/>
    <col min="7" max="7" width="9.140625" style="1" customWidth="1"/>
    <col min="8" max="8" width="12.7109375" style="1" customWidth="1"/>
    <col min="9" max="16384" width="9.140625" style="1" customWidth="1"/>
  </cols>
  <sheetData>
    <row r="1" ht="60" customHeight="1"/>
    <row r="2" spans="1:5" ht="26.25" customHeight="1">
      <c r="A2" s="2" t="s">
        <v>0</v>
      </c>
      <c r="B2" s="2"/>
      <c r="C2" s="2"/>
      <c r="D2" s="2"/>
      <c r="E2" s="2"/>
    </row>
    <row r="3" spans="1:5" ht="29.25" customHeight="1">
      <c r="A3" s="3" t="s">
        <v>1</v>
      </c>
      <c r="B3" s="4" t="s">
        <v>2</v>
      </c>
      <c r="C3" s="4"/>
      <c r="D3" s="4"/>
      <c r="E3" s="4"/>
    </row>
    <row r="4" spans="1:5" ht="26.25" customHeight="1">
      <c r="A4" s="5" t="s">
        <v>3</v>
      </c>
      <c r="B4" s="6" t="s">
        <v>4</v>
      </c>
      <c r="C4" s="7">
        <v>43831</v>
      </c>
      <c r="D4" s="8" t="s">
        <v>5</v>
      </c>
      <c r="E4" s="9">
        <v>44104</v>
      </c>
    </row>
    <row r="5" spans="1:5" ht="22.5" customHeight="1">
      <c r="A5" s="10" t="s">
        <v>6</v>
      </c>
      <c r="B5" s="6" t="s">
        <v>4</v>
      </c>
      <c r="C5" s="7">
        <v>43831</v>
      </c>
      <c r="D5" s="8" t="s">
        <v>5</v>
      </c>
      <c r="E5" s="9">
        <v>44196</v>
      </c>
    </row>
  </sheetData>
  <sheetProtection selectLockedCells="1" selectUnlockedCells="1"/>
  <mergeCells count="2">
    <mergeCell ref="A2:E2"/>
    <mergeCell ref="B3:E3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="75" zoomScaleNormal="75" workbookViewId="0" topLeftCell="A7">
      <selection activeCell="C16" sqref="C16"/>
    </sheetView>
  </sheetViews>
  <sheetFormatPr defaultColWidth="9.140625" defaultRowHeight="12.75"/>
  <cols>
    <col min="1" max="1" width="4.7109375" style="11" customWidth="1"/>
    <col min="2" max="2" width="29.8515625" style="11" customWidth="1"/>
    <col min="3" max="3" width="18.57421875" style="11" customWidth="1"/>
    <col min="4" max="4" width="25.140625" style="11" customWidth="1"/>
    <col min="5" max="5" width="18.7109375" style="11" customWidth="1"/>
    <col min="6" max="6" width="21.57421875" style="11" customWidth="1"/>
    <col min="7" max="7" width="17.28125" style="11" customWidth="1"/>
    <col min="8" max="8" width="19.57421875" style="11" customWidth="1"/>
    <col min="9" max="16384" width="9.140625" style="11" customWidth="1"/>
  </cols>
  <sheetData>
    <row r="2" spans="1:8" ht="21" customHeight="1">
      <c r="A2" s="12" t="s">
        <v>7</v>
      </c>
      <c r="B2" s="12"/>
      <c r="C2" s="12"/>
      <c r="D2" s="12"/>
      <c r="E2" s="12"/>
      <c r="F2" s="12"/>
      <c r="G2" s="12"/>
      <c r="H2" s="12"/>
    </row>
    <row r="3" spans="1:8" s="15" customFormat="1" ht="48.75" customHeight="1">
      <c r="A3" s="13" t="s">
        <v>8</v>
      </c>
      <c r="B3" s="13" t="s">
        <v>9</v>
      </c>
      <c r="C3" s="13" t="s">
        <v>10</v>
      </c>
      <c r="D3" s="13" t="s">
        <v>11</v>
      </c>
      <c r="E3" s="14" t="s">
        <v>12</v>
      </c>
      <c r="F3" s="14"/>
      <c r="G3" s="13" t="s">
        <v>13</v>
      </c>
      <c r="H3" s="13" t="s">
        <v>14</v>
      </c>
    </row>
    <row r="4" spans="1:8" s="15" customFormat="1" ht="18.75">
      <c r="A4" s="13"/>
      <c r="B4" s="13"/>
      <c r="C4" s="13"/>
      <c r="D4" s="13"/>
      <c r="E4" s="16" t="s">
        <v>15</v>
      </c>
      <c r="F4" s="13" t="s">
        <v>16</v>
      </c>
      <c r="G4" s="13"/>
      <c r="H4" s="13"/>
    </row>
    <row r="5" spans="1:8" s="15" customFormat="1" ht="18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</row>
    <row r="6" spans="1:8" ht="48.75">
      <c r="A6" s="18">
        <v>1</v>
      </c>
      <c r="B6" s="19" t="s">
        <v>17</v>
      </c>
      <c r="C6" s="20">
        <v>145552.548</v>
      </c>
      <c r="D6" s="20">
        <v>95345.10200000001</v>
      </c>
      <c r="E6" s="20">
        <v>107288.06180999998</v>
      </c>
      <c r="F6" s="20">
        <v>6530.20656</v>
      </c>
      <c r="G6" s="21">
        <f aca="true" t="shared" si="0" ref="G6:G13">E6/D6</f>
        <v>1.1252603391205136</v>
      </c>
      <c r="H6" s="20">
        <f aca="true" t="shared" si="1" ref="H6:H12">D6-E6</f>
        <v>-11942.959809999971</v>
      </c>
    </row>
    <row r="7" spans="1:8" ht="48.75">
      <c r="A7" s="18">
        <v>2</v>
      </c>
      <c r="B7" s="19" t="s">
        <v>18</v>
      </c>
      <c r="C7" s="20">
        <v>25203.363</v>
      </c>
      <c r="D7" s="20">
        <v>18152.594</v>
      </c>
      <c r="E7" s="20">
        <v>17152.24244</v>
      </c>
      <c r="F7" s="20">
        <v>12460.850929999999</v>
      </c>
      <c r="G7" s="21">
        <f t="shared" si="0"/>
        <v>0.9448920875991608</v>
      </c>
      <c r="H7" s="20">
        <f t="shared" si="1"/>
        <v>1000.3515599999992</v>
      </c>
    </row>
    <row r="8" spans="1:8" ht="75">
      <c r="A8" s="18">
        <v>3</v>
      </c>
      <c r="B8" s="19" t="s">
        <v>19</v>
      </c>
      <c r="C8" s="20">
        <v>3714</v>
      </c>
      <c r="D8" s="20">
        <v>3714</v>
      </c>
      <c r="E8" s="20">
        <v>1843</v>
      </c>
      <c r="F8" s="20">
        <v>0</v>
      </c>
      <c r="G8" s="21">
        <f t="shared" si="0"/>
        <v>0.49623047926763597</v>
      </c>
      <c r="H8" s="20">
        <f t="shared" si="1"/>
        <v>1871</v>
      </c>
    </row>
    <row r="9" spans="1:8" ht="33.75">
      <c r="A9" s="18">
        <v>4</v>
      </c>
      <c r="B9" s="19" t="s">
        <v>20</v>
      </c>
      <c r="C9" s="20">
        <v>2305.4</v>
      </c>
      <c r="D9" s="20">
        <v>2305.4</v>
      </c>
      <c r="E9" s="20">
        <v>1412.02768</v>
      </c>
      <c r="F9" s="20">
        <v>700.2761799999956</v>
      </c>
      <c r="G9" s="21">
        <f t="shared" si="0"/>
        <v>0.6124870651513836</v>
      </c>
      <c r="H9" s="20">
        <f t="shared" si="1"/>
        <v>893.3723200000002</v>
      </c>
    </row>
    <row r="10" spans="1:8" ht="33.75">
      <c r="A10" s="18">
        <v>5</v>
      </c>
      <c r="B10" s="19" t="s">
        <v>21</v>
      </c>
      <c r="C10" s="20">
        <v>1045.8</v>
      </c>
      <c r="D10" s="20">
        <v>295.8</v>
      </c>
      <c r="E10" s="20">
        <v>553.965</v>
      </c>
      <c r="F10" s="20">
        <v>0</v>
      </c>
      <c r="G10" s="21">
        <f t="shared" si="0"/>
        <v>1.872768762677485</v>
      </c>
      <c r="H10" s="20">
        <f t="shared" si="1"/>
        <v>-258.165</v>
      </c>
    </row>
    <row r="11" spans="1:8" ht="33.75">
      <c r="A11" s="18">
        <v>6</v>
      </c>
      <c r="B11" s="19" t="s">
        <v>22</v>
      </c>
      <c r="C11" s="22">
        <v>7659.85</v>
      </c>
      <c r="D11" s="22">
        <v>4714.49</v>
      </c>
      <c r="E11" s="22">
        <v>7715.106666666667</v>
      </c>
      <c r="F11" s="22">
        <v>7715.106666666667</v>
      </c>
      <c r="G11" s="21">
        <f t="shared" si="0"/>
        <v>1.636466864213662</v>
      </c>
      <c r="H11" s="20">
        <f t="shared" si="1"/>
        <v>-3000.616666666667</v>
      </c>
    </row>
    <row r="12" spans="1:8" ht="18.75">
      <c r="A12" s="18">
        <v>7</v>
      </c>
      <c r="B12" s="19" t="s">
        <v>23</v>
      </c>
      <c r="C12" s="22">
        <v>2235.0400000000004</v>
      </c>
      <c r="D12" s="22">
        <v>2235.0400000000004</v>
      </c>
      <c r="E12" s="22">
        <v>1255.7375000000002</v>
      </c>
      <c r="F12" s="22">
        <v>25.8332</v>
      </c>
      <c r="G12" s="21">
        <f t="shared" si="0"/>
        <v>0.5618411751020116</v>
      </c>
      <c r="H12" s="20">
        <f t="shared" si="1"/>
        <v>979.3025000000002</v>
      </c>
    </row>
    <row r="13" spans="1:8" ht="18" customHeight="1">
      <c r="A13" s="23" t="s">
        <v>24</v>
      </c>
      <c r="B13" s="23"/>
      <c r="C13" s="24">
        <f>SUM(C6:C12)</f>
        <v>187716.00100000002</v>
      </c>
      <c r="D13" s="24">
        <f>SUM(D6:D12)-0.01</f>
        <v>126762.41600000001</v>
      </c>
      <c r="E13" s="24">
        <f>SUM(E6:E12)</f>
        <v>137220.14109666666</v>
      </c>
      <c r="F13" s="24">
        <f>SUM(F6:F12)</f>
        <v>27432.27353666666</v>
      </c>
      <c r="G13" s="21">
        <f t="shared" si="0"/>
        <v>1.0824986255915685</v>
      </c>
      <c r="H13" s="20">
        <f>SUM(H6:H12)</f>
        <v>-10457.715096666638</v>
      </c>
    </row>
    <row r="14" spans="1:8" ht="16.5">
      <c r="A14" s="25"/>
      <c r="B14" s="26"/>
      <c r="C14" s="26"/>
      <c r="D14" s="26"/>
      <c r="E14" s="26"/>
      <c r="F14" s="26"/>
      <c r="G14" s="26"/>
      <c r="H14" s="26"/>
    </row>
    <row r="15" spans="1:10" s="27" customFormat="1" ht="16.5">
      <c r="A15" s="25"/>
      <c r="B15" s="26"/>
      <c r="C15" s="26"/>
      <c r="D15" s="26"/>
      <c r="E15" s="26"/>
      <c r="F15" s="26"/>
      <c r="G15" s="26"/>
      <c r="H15" s="26"/>
      <c r="I15" s="25"/>
      <c r="J15" s="25"/>
    </row>
    <row r="16" spans="1:15" s="36" customFormat="1" ht="18.75">
      <c r="A16" s="28" t="s">
        <v>25</v>
      </c>
      <c r="B16" s="29"/>
      <c r="C16" s="30"/>
      <c r="D16" s="31" t="s">
        <v>26</v>
      </c>
      <c r="E16" s="31"/>
      <c r="F16" s="31" t="s">
        <v>27</v>
      </c>
      <c r="G16" s="32"/>
      <c r="H16" s="33"/>
      <c r="I16" s="34"/>
      <c r="J16" s="35"/>
      <c r="K16" s="35"/>
      <c r="L16" s="35"/>
      <c r="O16" s="37"/>
    </row>
    <row r="17" spans="1:12" s="41" customFormat="1" ht="18.75">
      <c r="A17" s="38"/>
      <c r="B17" s="38"/>
      <c r="C17" s="30"/>
      <c r="D17" s="31" t="s">
        <v>28</v>
      </c>
      <c r="E17" s="31"/>
      <c r="F17" s="39"/>
      <c r="G17" s="39"/>
      <c r="H17" s="33"/>
      <c r="I17" s="34"/>
      <c r="J17" s="40"/>
      <c r="K17" s="40"/>
      <c r="L17" s="40"/>
    </row>
    <row r="18" spans="1:12" s="36" customFormat="1" ht="18.75">
      <c r="A18" s="38"/>
      <c r="B18" s="38"/>
      <c r="C18" s="30"/>
      <c r="D18" s="30"/>
      <c r="E18" s="30"/>
      <c r="F18" s="30"/>
      <c r="G18" s="42"/>
      <c r="H18" s="42"/>
      <c r="I18" s="35"/>
      <c r="J18" s="35"/>
      <c r="K18" s="35"/>
      <c r="L18" s="35"/>
    </row>
    <row r="19" spans="1:12" s="36" customFormat="1" ht="18.75">
      <c r="A19" s="43" t="s">
        <v>29</v>
      </c>
      <c r="B19" s="43"/>
      <c r="C19" s="43"/>
      <c r="D19" s="44" t="s">
        <v>30</v>
      </c>
      <c r="E19" s="45"/>
      <c r="F19" s="30"/>
      <c r="G19" s="42"/>
      <c r="H19" s="42"/>
      <c r="I19" s="35"/>
      <c r="J19" s="35"/>
      <c r="K19" s="35"/>
      <c r="L19" s="35"/>
    </row>
  </sheetData>
  <sheetProtection selectLockedCells="1" selectUnlockedCells="1"/>
  <mergeCells count="10">
    <mergeCell ref="A2:H2"/>
    <mergeCell ref="A3:A4"/>
    <mergeCell ref="B3:B4"/>
    <mergeCell ref="C3:C4"/>
    <mergeCell ref="D3:D4"/>
    <mergeCell ref="E3:F3"/>
    <mergeCell ref="G3:G4"/>
    <mergeCell ref="H3:H4"/>
    <mergeCell ref="A13:B13"/>
    <mergeCell ref="F17:G1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2"/>
  <sheetViews>
    <sheetView zoomScale="75" zoomScaleNormal="75" workbookViewId="0" topLeftCell="E1">
      <pane ySplit="4" topLeftCell="A236" activePane="bottomLeft" state="frozen"/>
      <selection pane="topLeft" activeCell="E1" sqref="E1"/>
      <selection pane="bottomLeft" activeCell="Q243" sqref="Q243"/>
    </sheetView>
  </sheetViews>
  <sheetFormatPr defaultColWidth="9.140625" defaultRowHeight="12.75"/>
  <cols>
    <col min="1" max="1" width="0" style="46" hidden="1" customWidth="1"/>
    <col min="2" max="2" width="8.421875" style="46" customWidth="1"/>
    <col min="3" max="3" width="33.57421875" style="46" customWidth="1"/>
    <col min="4" max="5" width="11.8515625" style="46" customWidth="1"/>
    <col min="6" max="15" width="13.421875" style="46" customWidth="1"/>
    <col min="16" max="16" width="33.57421875" style="46" customWidth="1"/>
    <col min="17" max="19" width="14.8515625" style="46" customWidth="1"/>
    <col min="20" max="20" width="33.57421875" style="46" customWidth="1"/>
    <col min="21" max="21" width="16.8515625" style="46" customWidth="1"/>
    <col min="22" max="22" width="0" style="46" hidden="1" customWidth="1"/>
    <col min="23" max="255" width="9.00390625" style="46" customWidth="1"/>
    <col min="256" max="16384" width="9.00390625" style="47" customWidth="1"/>
  </cols>
  <sheetData>
    <row r="1" spans="1:21" ht="19.5" customHeight="1">
      <c r="A1" s="48"/>
      <c r="B1" s="48"/>
      <c r="C1" s="48" t="s">
        <v>31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9.5" customHeight="1">
      <c r="A2" s="48"/>
      <c r="B2" s="49" t="s">
        <v>32</v>
      </c>
      <c r="C2" s="49" t="s">
        <v>33</v>
      </c>
      <c r="D2" s="49" t="s">
        <v>34</v>
      </c>
      <c r="E2" s="49" t="s">
        <v>35</v>
      </c>
      <c r="F2" s="49"/>
      <c r="G2" s="49"/>
      <c r="H2" s="49"/>
      <c r="I2" s="49" t="s">
        <v>36</v>
      </c>
      <c r="J2" s="49"/>
      <c r="K2" s="49" t="s">
        <v>37</v>
      </c>
      <c r="L2" s="49"/>
      <c r="M2" s="49"/>
      <c r="N2" s="49"/>
      <c r="O2" s="49"/>
      <c r="P2" s="49" t="s">
        <v>38</v>
      </c>
      <c r="Q2" s="49" t="s">
        <v>39</v>
      </c>
      <c r="R2" s="49"/>
      <c r="S2" s="49" t="s">
        <v>40</v>
      </c>
      <c r="T2" s="49" t="s">
        <v>41</v>
      </c>
      <c r="U2" s="49" t="s">
        <v>42</v>
      </c>
    </row>
    <row r="3" spans="1:21" ht="19.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 t="s">
        <v>43</v>
      </c>
      <c r="L3" s="49"/>
      <c r="M3" s="49"/>
      <c r="N3" s="49" t="s">
        <v>44</v>
      </c>
      <c r="O3" s="49"/>
      <c r="P3" s="49"/>
      <c r="Q3" s="49"/>
      <c r="R3" s="49"/>
      <c r="S3" s="49"/>
      <c r="T3" s="49"/>
      <c r="U3" s="49"/>
    </row>
    <row r="4" spans="1:21" ht="93.75">
      <c r="A4" s="48"/>
      <c r="B4" s="49"/>
      <c r="C4" s="49"/>
      <c r="D4" s="49"/>
      <c r="E4" s="49" t="s">
        <v>45</v>
      </c>
      <c r="F4" s="49" t="s">
        <v>46</v>
      </c>
      <c r="G4" s="49" t="s">
        <v>47</v>
      </c>
      <c r="H4" s="49" t="s">
        <v>48</v>
      </c>
      <c r="I4" s="49" t="s">
        <v>47</v>
      </c>
      <c r="J4" s="49" t="s">
        <v>48</v>
      </c>
      <c r="K4" s="49" t="s">
        <v>49</v>
      </c>
      <c r="L4" s="49" t="s">
        <v>47</v>
      </c>
      <c r="M4" s="49" t="s">
        <v>50</v>
      </c>
      <c r="N4" s="49" t="s">
        <v>47</v>
      </c>
      <c r="O4" s="49" t="s">
        <v>50</v>
      </c>
      <c r="P4" s="49"/>
      <c r="Q4" s="49" t="s">
        <v>47</v>
      </c>
      <c r="R4" s="49" t="s">
        <v>50</v>
      </c>
      <c r="S4" s="49"/>
      <c r="T4" s="49"/>
      <c r="U4" s="49"/>
    </row>
    <row r="5" spans="1:21" ht="16.5">
      <c r="A5" s="48"/>
      <c r="B5" s="49" t="s">
        <v>51</v>
      </c>
      <c r="C5" s="49" t="s">
        <v>52</v>
      </c>
      <c r="D5" s="49" t="s">
        <v>53</v>
      </c>
      <c r="E5" s="49" t="s">
        <v>54</v>
      </c>
      <c r="F5" s="49" t="s">
        <v>55</v>
      </c>
      <c r="G5" s="49" t="s">
        <v>56</v>
      </c>
      <c r="H5" s="49" t="s">
        <v>57</v>
      </c>
      <c r="I5" s="49" t="s">
        <v>58</v>
      </c>
      <c r="J5" s="49" t="s">
        <v>59</v>
      </c>
      <c r="K5" s="49" t="s">
        <v>60</v>
      </c>
      <c r="L5" s="49" t="s">
        <v>61</v>
      </c>
      <c r="M5" s="49" t="s">
        <v>62</v>
      </c>
      <c r="N5" s="49" t="s">
        <v>63</v>
      </c>
      <c r="O5" s="49" t="s">
        <v>64</v>
      </c>
      <c r="P5" s="49" t="s">
        <v>65</v>
      </c>
      <c r="Q5" s="49" t="s">
        <v>66</v>
      </c>
      <c r="R5" s="49" t="s">
        <v>67</v>
      </c>
      <c r="S5" s="49" t="s">
        <v>68</v>
      </c>
      <c r="T5" s="49" t="s">
        <v>69</v>
      </c>
      <c r="U5" s="49" t="s">
        <v>70</v>
      </c>
    </row>
    <row r="6" spans="1:21" ht="18.75" customHeight="1">
      <c r="A6" s="48"/>
      <c r="B6" s="50" t="s">
        <v>71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138.75">
      <c r="A7" s="48"/>
      <c r="B7" s="51" t="s">
        <v>51</v>
      </c>
      <c r="C7" s="51" t="s">
        <v>72</v>
      </c>
      <c r="D7" s="51" t="s">
        <v>73</v>
      </c>
      <c r="E7" s="51" t="s">
        <v>74</v>
      </c>
      <c r="F7" s="52">
        <v>3370.55</v>
      </c>
      <c r="G7" s="52">
        <v>3.5</v>
      </c>
      <c r="H7" s="52">
        <v>24845.12</v>
      </c>
      <c r="I7" s="52">
        <v>3.5</v>
      </c>
      <c r="J7" s="52">
        <v>10000</v>
      </c>
      <c r="K7" s="52">
        <v>0</v>
      </c>
      <c r="L7" s="52">
        <v>0</v>
      </c>
      <c r="M7" s="52">
        <v>21666.66667</v>
      </c>
      <c r="N7" s="52">
        <v>0</v>
      </c>
      <c r="O7" s="52">
        <v>0</v>
      </c>
      <c r="P7" s="51"/>
      <c r="Q7" s="52">
        <f aca="true" t="shared" si="0" ref="Q7:Q12">I7-L7</f>
        <v>3.5</v>
      </c>
      <c r="R7" s="52">
        <v>-11666.67</v>
      </c>
      <c r="S7" s="53"/>
      <c r="T7" s="51" t="s">
        <v>75</v>
      </c>
      <c r="U7" s="51"/>
    </row>
    <row r="8" spans="1:21" ht="63.75">
      <c r="A8" s="48"/>
      <c r="B8" s="51" t="s">
        <v>76</v>
      </c>
      <c r="C8" s="51" t="s">
        <v>77</v>
      </c>
      <c r="D8" s="51" t="s">
        <v>73</v>
      </c>
      <c r="E8" s="51" t="s">
        <v>74</v>
      </c>
      <c r="F8" s="52">
        <v>1916.04</v>
      </c>
      <c r="G8" s="52">
        <v>1.21</v>
      </c>
      <c r="H8" s="52">
        <v>1358.675</v>
      </c>
      <c r="I8" s="52">
        <v>1.21</v>
      </c>
      <c r="J8" s="52">
        <v>1358.68</v>
      </c>
      <c r="K8" s="52">
        <v>0</v>
      </c>
      <c r="L8" s="52">
        <v>0</v>
      </c>
      <c r="M8" s="52">
        <v>1016.2155</v>
      </c>
      <c r="N8" s="52">
        <v>0</v>
      </c>
      <c r="O8" s="52">
        <v>0</v>
      </c>
      <c r="P8" s="51"/>
      <c r="Q8" s="52">
        <f t="shared" si="0"/>
        <v>1.21</v>
      </c>
      <c r="R8" s="52">
        <f aca="true" t="shared" si="1" ref="R8:R171">J8-M8</f>
        <v>342.46450000000004</v>
      </c>
      <c r="S8" s="53"/>
      <c r="T8" s="51" t="s">
        <v>78</v>
      </c>
      <c r="U8" s="51"/>
    </row>
    <row r="9" spans="1:21" ht="63.75">
      <c r="A9" s="48"/>
      <c r="B9" s="51" t="s">
        <v>79</v>
      </c>
      <c r="C9" s="51" t="s">
        <v>80</v>
      </c>
      <c r="D9" s="51" t="s">
        <v>73</v>
      </c>
      <c r="E9" s="51" t="s">
        <v>74</v>
      </c>
      <c r="F9" s="52">
        <v>664.51</v>
      </c>
      <c r="G9" s="52">
        <v>2.78</v>
      </c>
      <c r="H9" s="52">
        <v>1850.005</v>
      </c>
      <c r="I9" s="52">
        <v>2.78</v>
      </c>
      <c r="J9" s="52">
        <v>1850</v>
      </c>
      <c r="K9" s="52">
        <v>0</v>
      </c>
      <c r="L9" s="52">
        <v>0</v>
      </c>
      <c r="M9" s="52">
        <v>1384.7115</v>
      </c>
      <c r="N9" s="52">
        <v>0</v>
      </c>
      <c r="O9" s="52">
        <v>0</v>
      </c>
      <c r="P9" s="51"/>
      <c r="Q9" s="52">
        <f t="shared" si="0"/>
        <v>2.78</v>
      </c>
      <c r="R9" s="52">
        <f t="shared" si="1"/>
        <v>465.2885000000001</v>
      </c>
      <c r="S9" s="53"/>
      <c r="T9" s="51" t="s">
        <v>81</v>
      </c>
      <c r="U9" s="51"/>
    </row>
    <row r="10" spans="1:21" ht="63.75">
      <c r="A10" s="48"/>
      <c r="B10" s="51" t="s">
        <v>82</v>
      </c>
      <c r="C10" s="51" t="s">
        <v>83</v>
      </c>
      <c r="D10" s="51" t="s">
        <v>73</v>
      </c>
      <c r="E10" s="51" t="s">
        <v>74</v>
      </c>
      <c r="F10" s="52">
        <v>478.78</v>
      </c>
      <c r="G10" s="52">
        <v>4.66</v>
      </c>
      <c r="H10" s="52">
        <v>2229.21</v>
      </c>
      <c r="I10" s="52">
        <v>4.66</v>
      </c>
      <c r="J10" s="52">
        <v>2229.22</v>
      </c>
      <c r="K10" s="52">
        <v>0</v>
      </c>
      <c r="L10" s="52">
        <v>0</v>
      </c>
      <c r="M10" s="52">
        <v>1669.074</v>
      </c>
      <c r="N10" s="52">
        <v>0</v>
      </c>
      <c r="O10" s="52">
        <v>0</v>
      </c>
      <c r="P10" s="51"/>
      <c r="Q10" s="52">
        <f t="shared" si="0"/>
        <v>4.66</v>
      </c>
      <c r="R10" s="52">
        <f t="shared" si="1"/>
        <v>560.1459999999997</v>
      </c>
      <c r="S10" s="53"/>
      <c r="T10" s="51" t="s">
        <v>81</v>
      </c>
      <c r="U10" s="51"/>
    </row>
    <row r="11" spans="1:21" ht="108.75">
      <c r="A11" s="48"/>
      <c r="B11" s="51" t="s">
        <v>84</v>
      </c>
      <c r="C11" s="51" t="s">
        <v>85</v>
      </c>
      <c r="D11" s="51" t="s">
        <v>73</v>
      </c>
      <c r="E11" s="51" t="s">
        <v>74</v>
      </c>
      <c r="F11" s="52">
        <v>471.95</v>
      </c>
      <c r="G11" s="52">
        <v>2.57</v>
      </c>
      <c r="H11" s="52">
        <v>1212.912</v>
      </c>
      <c r="I11" s="52">
        <v>2.57</v>
      </c>
      <c r="J11" s="52">
        <v>1212.912</v>
      </c>
      <c r="K11" s="52">
        <f aca="true" t="shared" si="2" ref="K11:K12">M11/L11</f>
        <v>470.5003891050584</v>
      </c>
      <c r="L11" s="52">
        <v>2.57</v>
      </c>
      <c r="M11" s="52">
        <v>1209.186</v>
      </c>
      <c r="N11" s="52">
        <v>2.57</v>
      </c>
      <c r="O11" s="52">
        <f>M11</f>
        <v>1209.186</v>
      </c>
      <c r="P11" s="51" t="s">
        <v>86</v>
      </c>
      <c r="Q11" s="52">
        <f t="shared" si="0"/>
        <v>0</v>
      </c>
      <c r="R11" s="52">
        <f t="shared" si="1"/>
        <v>3.7260000000001128</v>
      </c>
      <c r="S11" s="53">
        <f aca="true" t="shared" si="3" ref="S11:S12">K11/F11-1</f>
        <v>-0.003071534897640893</v>
      </c>
      <c r="T11" s="51" t="s">
        <v>87</v>
      </c>
      <c r="U11" s="51"/>
    </row>
    <row r="12" spans="1:21" ht="108.75">
      <c r="A12" s="48"/>
      <c r="B12" s="51" t="s">
        <v>88</v>
      </c>
      <c r="C12" s="51" t="s">
        <v>89</v>
      </c>
      <c r="D12" s="51" t="s">
        <v>73</v>
      </c>
      <c r="E12" s="51" t="s">
        <v>74</v>
      </c>
      <c r="F12" s="52">
        <v>260.28</v>
      </c>
      <c r="G12" s="52">
        <v>3.16</v>
      </c>
      <c r="H12" s="52">
        <v>822.485</v>
      </c>
      <c r="I12" s="52">
        <v>3.16</v>
      </c>
      <c r="J12" s="52">
        <v>822.485</v>
      </c>
      <c r="K12" s="52">
        <f t="shared" si="2"/>
        <v>259.54715189873417</v>
      </c>
      <c r="L12" s="52">
        <v>3.16</v>
      </c>
      <c r="M12" s="52">
        <v>820.169</v>
      </c>
      <c r="N12" s="52">
        <v>3.16</v>
      </c>
      <c r="O12" s="52">
        <v>820.169</v>
      </c>
      <c r="P12" s="51" t="s">
        <v>90</v>
      </c>
      <c r="Q12" s="52">
        <f t="shared" si="0"/>
        <v>0</v>
      </c>
      <c r="R12" s="52">
        <f t="shared" si="1"/>
        <v>2.316000000000031</v>
      </c>
      <c r="S12" s="53">
        <f t="shared" si="3"/>
        <v>-0.002815614343268047</v>
      </c>
      <c r="T12" s="51" t="s">
        <v>87</v>
      </c>
      <c r="U12" s="51"/>
    </row>
    <row r="13" spans="1:21" ht="63.75">
      <c r="A13" s="48"/>
      <c r="B13" s="51" t="s">
        <v>91</v>
      </c>
      <c r="C13" s="51" t="s">
        <v>92</v>
      </c>
      <c r="D13" s="51" t="s">
        <v>73</v>
      </c>
      <c r="E13" s="51" t="s">
        <v>74</v>
      </c>
      <c r="F13" s="52">
        <v>631.69</v>
      </c>
      <c r="G13" s="52">
        <v>2.77</v>
      </c>
      <c r="H13" s="52">
        <v>1749.781</v>
      </c>
      <c r="I13" s="52">
        <v>2.77</v>
      </c>
      <c r="J13" s="52">
        <v>1749.781</v>
      </c>
      <c r="K13" s="52">
        <v>0</v>
      </c>
      <c r="L13" s="52">
        <v>0</v>
      </c>
      <c r="M13" s="52">
        <v>1746.053</v>
      </c>
      <c r="N13" s="52">
        <v>0</v>
      </c>
      <c r="O13" s="52">
        <v>0</v>
      </c>
      <c r="P13" s="51"/>
      <c r="Q13" s="52">
        <v>0</v>
      </c>
      <c r="R13" s="52">
        <f t="shared" si="1"/>
        <v>3.727999999999838</v>
      </c>
      <c r="S13" s="53"/>
      <c r="T13" s="51" t="s">
        <v>78</v>
      </c>
      <c r="U13" s="51"/>
    </row>
    <row r="14" spans="1:21" ht="108.75">
      <c r="A14" s="48"/>
      <c r="B14" s="51" t="s">
        <v>93</v>
      </c>
      <c r="C14" s="51" t="s">
        <v>94</v>
      </c>
      <c r="D14" s="51" t="s">
        <v>73</v>
      </c>
      <c r="E14" s="51" t="s">
        <v>74</v>
      </c>
      <c r="F14" s="52">
        <v>517.57</v>
      </c>
      <c r="G14" s="52">
        <v>4.22</v>
      </c>
      <c r="H14" s="52">
        <v>2184.145</v>
      </c>
      <c r="I14" s="52">
        <v>4.22</v>
      </c>
      <c r="J14" s="52">
        <v>2184.145</v>
      </c>
      <c r="K14" s="52">
        <f>M14/L14</f>
        <v>516.6881516587678</v>
      </c>
      <c r="L14" s="52">
        <v>4.22</v>
      </c>
      <c r="M14" s="52">
        <v>2180.424</v>
      </c>
      <c r="N14" s="52">
        <v>4.22</v>
      </c>
      <c r="O14" s="52">
        <f>M14</f>
        <v>2180.424</v>
      </c>
      <c r="P14" s="51" t="s">
        <v>95</v>
      </c>
      <c r="Q14" s="52">
        <f aca="true" t="shared" si="4" ref="Q14:Q171">I14-L14</f>
        <v>0</v>
      </c>
      <c r="R14" s="52">
        <f t="shared" si="1"/>
        <v>3.7210000000000036</v>
      </c>
      <c r="S14" s="53">
        <f>K14/F14-1</f>
        <v>-0.0017038242966792572</v>
      </c>
      <c r="T14" s="51" t="s">
        <v>87</v>
      </c>
      <c r="U14" s="51"/>
    </row>
    <row r="15" spans="1:21" ht="63.75">
      <c r="A15" s="48"/>
      <c r="B15" s="51" t="s">
        <v>96</v>
      </c>
      <c r="C15" s="51" t="s">
        <v>97</v>
      </c>
      <c r="D15" s="51" t="s">
        <v>73</v>
      </c>
      <c r="E15" s="51" t="s">
        <v>74</v>
      </c>
      <c r="F15" s="52">
        <v>656.95</v>
      </c>
      <c r="G15" s="52">
        <v>4.9</v>
      </c>
      <c r="H15" s="52">
        <v>3219.055</v>
      </c>
      <c r="I15" s="52">
        <v>4.9</v>
      </c>
      <c r="J15" s="52">
        <v>3219.055</v>
      </c>
      <c r="K15" s="52">
        <v>0</v>
      </c>
      <c r="L15" s="52">
        <v>0</v>
      </c>
      <c r="M15" s="52">
        <v>2411.50125</v>
      </c>
      <c r="N15" s="52">
        <v>0</v>
      </c>
      <c r="O15" s="52">
        <v>0</v>
      </c>
      <c r="P15" s="51"/>
      <c r="Q15" s="52">
        <f t="shared" si="4"/>
        <v>4.9</v>
      </c>
      <c r="R15" s="52">
        <f t="shared" si="1"/>
        <v>807.55375</v>
      </c>
      <c r="S15" s="53"/>
      <c r="T15" s="51" t="s">
        <v>81</v>
      </c>
      <c r="U15" s="51"/>
    </row>
    <row r="16" spans="1:21" ht="63.75">
      <c r="A16" s="48"/>
      <c r="B16" s="51" t="s">
        <v>98</v>
      </c>
      <c r="C16" s="51" t="s">
        <v>99</v>
      </c>
      <c r="D16" s="51" t="s">
        <v>73</v>
      </c>
      <c r="E16" s="51" t="s">
        <v>74</v>
      </c>
      <c r="F16" s="52">
        <v>601.13</v>
      </c>
      <c r="G16" s="52">
        <v>4.831</v>
      </c>
      <c r="H16" s="52">
        <v>2904.059</v>
      </c>
      <c r="I16" s="52">
        <v>4.831</v>
      </c>
      <c r="J16" s="52">
        <v>2904.059</v>
      </c>
      <c r="K16" s="52">
        <v>0</v>
      </c>
      <c r="L16" s="52">
        <v>0</v>
      </c>
      <c r="M16" s="52">
        <v>1450.1585</v>
      </c>
      <c r="N16" s="52">
        <v>0</v>
      </c>
      <c r="O16" s="52">
        <v>0</v>
      </c>
      <c r="P16" s="51"/>
      <c r="Q16" s="52">
        <f t="shared" si="4"/>
        <v>4.831</v>
      </c>
      <c r="R16" s="52">
        <f t="shared" si="1"/>
        <v>1453.9005000000002</v>
      </c>
      <c r="S16" s="53"/>
      <c r="T16" s="51"/>
      <c r="U16" s="51"/>
    </row>
    <row r="17" spans="1:21" ht="183.75">
      <c r="A17" s="48"/>
      <c r="B17" s="51" t="s">
        <v>100</v>
      </c>
      <c r="C17" s="51" t="s">
        <v>101</v>
      </c>
      <c r="D17" s="51" t="s">
        <v>73</v>
      </c>
      <c r="E17" s="51" t="s">
        <v>74</v>
      </c>
      <c r="F17" s="52">
        <v>517.82</v>
      </c>
      <c r="G17" s="52">
        <v>1.64</v>
      </c>
      <c r="H17" s="52">
        <v>848.189</v>
      </c>
      <c r="I17" s="52">
        <v>0</v>
      </c>
      <c r="J17" s="52">
        <v>0</v>
      </c>
      <c r="K17" s="52">
        <f>M17/L17</f>
        <v>517.1894512195122</v>
      </c>
      <c r="L17" s="52">
        <v>1.64</v>
      </c>
      <c r="M17" s="52">
        <v>848.1907</v>
      </c>
      <c r="N17" s="52">
        <v>1.64</v>
      </c>
      <c r="O17" s="52">
        <v>848.1907</v>
      </c>
      <c r="P17" s="51" t="s">
        <v>102</v>
      </c>
      <c r="Q17" s="52">
        <f t="shared" si="4"/>
        <v>-1.64</v>
      </c>
      <c r="R17" s="52">
        <f t="shared" si="1"/>
        <v>-848.1907</v>
      </c>
      <c r="S17" s="53">
        <f>K17/F17-1</f>
        <v>-0.001217698776578402</v>
      </c>
      <c r="T17" s="51" t="s">
        <v>103</v>
      </c>
      <c r="U17" s="51"/>
    </row>
    <row r="18" spans="1:21" ht="63.75">
      <c r="A18" s="48"/>
      <c r="B18" s="51" t="s">
        <v>104</v>
      </c>
      <c r="C18" s="51" t="s">
        <v>105</v>
      </c>
      <c r="D18" s="51" t="s">
        <v>73</v>
      </c>
      <c r="E18" s="51" t="s">
        <v>74</v>
      </c>
      <c r="F18" s="52">
        <v>720</v>
      </c>
      <c r="G18" s="52">
        <v>5.08</v>
      </c>
      <c r="H18" s="52">
        <v>3657.6</v>
      </c>
      <c r="I18" s="52">
        <v>0</v>
      </c>
      <c r="J18" s="52">
        <v>0</v>
      </c>
      <c r="K18" s="52">
        <v>0</v>
      </c>
      <c r="L18" s="52">
        <v>0</v>
      </c>
      <c r="M18" s="52">
        <v>2740.4175</v>
      </c>
      <c r="N18" s="52">
        <v>0</v>
      </c>
      <c r="O18" s="52">
        <v>0</v>
      </c>
      <c r="P18" s="51"/>
      <c r="Q18" s="52">
        <f t="shared" si="4"/>
        <v>0</v>
      </c>
      <c r="R18" s="52">
        <f t="shared" si="1"/>
        <v>-2740.4175</v>
      </c>
      <c r="S18" s="53"/>
      <c r="T18" s="51" t="s">
        <v>81</v>
      </c>
      <c r="U18" s="51"/>
    </row>
    <row r="19" spans="1:21" ht="63.75">
      <c r="A19" s="48"/>
      <c r="B19" s="51" t="s">
        <v>106</v>
      </c>
      <c r="C19" s="51" t="s">
        <v>107</v>
      </c>
      <c r="D19" s="51" t="s">
        <v>73</v>
      </c>
      <c r="E19" s="51" t="s">
        <v>74</v>
      </c>
      <c r="F19" s="52">
        <v>712.9</v>
      </c>
      <c r="G19" s="52">
        <v>4.47</v>
      </c>
      <c r="H19" s="52">
        <v>3186.663</v>
      </c>
      <c r="I19" s="52">
        <v>0</v>
      </c>
      <c r="J19" s="52">
        <v>0</v>
      </c>
      <c r="K19" s="52">
        <v>0</v>
      </c>
      <c r="L19" s="52">
        <v>0</v>
      </c>
      <c r="M19" s="52">
        <v>2387.18025</v>
      </c>
      <c r="N19" s="52">
        <v>0</v>
      </c>
      <c r="O19" s="52">
        <v>0</v>
      </c>
      <c r="P19" s="51"/>
      <c r="Q19" s="52">
        <f t="shared" si="4"/>
        <v>0</v>
      </c>
      <c r="R19" s="52">
        <f t="shared" si="1"/>
        <v>-2387.18025</v>
      </c>
      <c r="S19" s="53"/>
      <c r="T19" s="51" t="s">
        <v>81</v>
      </c>
      <c r="U19" s="51"/>
    </row>
    <row r="20" spans="1:21" ht="63.75">
      <c r="A20" s="48"/>
      <c r="B20" s="51" t="s">
        <v>108</v>
      </c>
      <c r="C20" s="51" t="s">
        <v>109</v>
      </c>
      <c r="D20" s="51" t="s">
        <v>73</v>
      </c>
      <c r="E20" s="51" t="s">
        <v>74</v>
      </c>
      <c r="F20" s="52">
        <v>804.89</v>
      </c>
      <c r="G20" s="52">
        <v>3.85</v>
      </c>
      <c r="H20" s="52">
        <v>3098.827</v>
      </c>
      <c r="I20" s="52">
        <v>0</v>
      </c>
      <c r="J20" s="52">
        <v>0</v>
      </c>
      <c r="K20" s="52">
        <v>0</v>
      </c>
      <c r="L20" s="52">
        <v>0</v>
      </c>
      <c r="M20" s="52">
        <v>2321.3145</v>
      </c>
      <c r="N20" s="52">
        <v>0</v>
      </c>
      <c r="O20" s="52">
        <v>0</v>
      </c>
      <c r="P20" s="51"/>
      <c r="Q20" s="52">
        <f t="shared" si="4"/>
        <v>0</v>
      </c>
      <c r="R20" s="52">
        <f t="shared" si="1"/>
        <v>-2321.3145</v>
      </c>
      <c r="S20" s="53"/>
      <c r="T20" s="51" t="s">
        <v>78</v>
      </c>
      <c r="U20" s="51"/>
    </row>
    <row r="21" spans="1:21" ht="123.75">
      <c r="A21" s="48"/>
      <c r="B21" s="51" t="s">
        <v>110</v>
      </c>
      <c r="C21" s="51" t="s">
        <v>111</v>
      </c>
      <c r="D21" s="51" t="s">
        <v>73</v>
      </c>
      <c r="E21" s="51" t="s">
        <v>74</v>
      </c>
      <c r="F21" s="52">
        <v>2151.99</v>
      </c>
      <c r="G21" s="52">
        <v>0.627</v>
      </c>
      <c r="H21" s="52">
        <v>1349.298</v>
      </c>
      <c r="I21" s="52">
        <v>0.627</v>
      </c>
      <c r="J21" s="52">
        <v>1349.298</v>
      </c>
      <c r="K21" s="52">
        <v>0</v>
      </c>
      <c r="L21" s="52">
        <v>0</v>
      </c>
      <c r="M21" s="52">
        <v>672.786</v>
      </c>
      <c r="N21" s="52">
        <v>0</v>
      </c>
      <c r="O21" s="52">
        <v>0</v>
      </c>
      <c r="P21" s="51"/>
      <c r="Q21" s="52">
        <f t="shared" si="4"/>
        <v>0.627</v>
      </c>
      <c r="R21" s="52">
        <f t="shared" si="1"/>
        <v>676.5120000000001</v>
      </c>
      <c r="S21" s="53"/>
      <c r="T21" s="51" t="s">
        <v>81</v>
      </c>
      <c r="U21" s="51"/>
    </row>
    <row r="22" spans="1:21" ht="63.75">
      <c r="A22" s="48"/>
      <c r="B22" s="51" t="s">
        <v>112</v>
      </c>
      <c r="C22" s="51" t="s">
        <v>113</v>
      </c>
      <c r="D22" s="51" t="s">
        <v>73</v>
      </c>
      <c r="E22" s="51" t="s">
        <v>74</v>
      </c>
      <c r="F22" s="52">
        <v>1582.33</v>
      </c>
      <c r="G22" s="52">
        <v>0.44206</v>
      </c>
      <c r="H22" s="52">
        <v>699.485</v>
      </c>
      <c r="I22" s="52">
        <v>0.44206</v>
      </c>
      <c r="J22" s="52">
        <v>699.485</v>
      </c>
      <c r="K22" s="52">
        <v>0</v>
      </c>
      <c r="L22" s="52">
        <v>0</v>
      </c>
      <c r="M22" s="52">
        <v>521.81625</v>
      </c>
      <c r="N22" s="52">
        <v>0</v>
      </c>
      <c r="O22" s="52">
        <v>0</v>
      </c>
      <c r="P22" s="51"/>
      <c r="Q22" s="52">
        <f t="shared" si="4"/>
        <v>0.44206</v>
      </c>
      <c r="R22" s="52">
        <f t="shared" si="1"/>
        <v>177.66875000000005</v>
      </c>
      <c r="S22" s="53"/>
      <c r="T22" s="51" t="s">
        <v>81</v>
      </c>
      <c r="U22" s="51"/>
    </row>
    <row r="23" spans="1:21" ht="63.75">
      <c r="A23" s="48"/>
      <c r="B23" s="51" t="s">
        <v>114</v>
      </c>
      <c r="C23" s="51" t="s">
        <v>115</v>
      </c>
      <c r="D23" s="51" t="s">
        <v>73</v>
      </c>
      <c r="E23" s="51" t="s">
        <v>74</v>
      </c>
      <c r="F23" s="52">
        <v>1656.62</v>
      </c>
      <c r="G23" s="52">
        <v>0.5</v>
      </c>
      <c r="H23" s="52">
        <v>828.31</v>
      </c>
      <c r="I23" s="52">
        <v>0.5</v>
      </c>
      <c r="J23" s="52">
        <v>828.31</v>
      </c>
      <c r="K23" s="52">
        <v>0</v>
      </c>
      <c r="L23" s="52">
        <v>0</v>
      </c>
      <c r="M23" s="52">
        <v>618.432</v>
      </c>
      <c r="N23" s="52">
        <v>0</v>
      </c>
      <c r="O23" s="52">
        <v>0</v>
      </c>
      <c r="P23" s="51"/>
      <c r="Q23" s="52">
        <f t="shared" si="4"/>
        <v>0.5</v>
      </c>
      <c r="R23" s="52">
        <f t="shared" si="1"/>
        <v>209.87799999999993</v>
      </c>
      <c r="S23" s="53"/>
      <c r="T23" s="51" t="s">
        <v>81</v>
      </c>
      <c r="U23" s="51"/>
    </row>
    <row r="24" spans="1:21" ht="63.75">
      <c r="A24" s="48"/>
      <c r="B24" s="51" t="s">
        <v>116</v>
      </c>
      <c r="C24" s="51" t="s">
        <v>117</v>
      </c>
      <c r="D24" s="51" t="s">
        <v>73</v>
      </c>
      <c r="E24" s="51" t="s">
        <v>74</v>
      </c>
      <c r="F24" s="52">
        <v>1465.7</v>
      </c>
      <c r="G24" s="52">
        <v>0.3455</v>
      </c>
      <c r="H24" s="52">
        <v>506.399</v>
      </c>
      <c r="I24" s="52">
        <v>0.3455</v>
      </c>
      <c r="J24" s="52">
        <v>506.399</v>
      </c>
      <c r="K24" s="52">
        <v>0</v>
      </c>
      <c r="L24" s="52">
        <v>0</v>
      </c>
      <c r="M24" s="52">
        <v>251.3375</v>
      </c>
      <c r="N24" s="52">
        <v>0</v>
      </c>
      <c r="O24" s="52">
        <v>0</v>
      </c>
      <c r="P24" s="51"/>
      <c r="Q24" s="52">
        <f t="shared" si="4"/>
        <v>0.3455</v>
      </c>
      <c r="R24" s="52">
        <f t="shared" si="1"/>
        <v>255.0615</v>
      </c>
      <c r="S24" s="53"/>
      <c r="T24" s="51" t="s">
        <v>81</v>
      </c>
      <c r="U24" s="51"/>
    </row>
    <row r="25" spans="1:21" ht="63.75">
      <c r="A25" s="48"/>
      <c r="B25" s="51" t="s">
        <v>118</v>
      </c>
      <c r="C25" s="51" t="s">
        <v>119</v>
      </c>
      <c r="D25" s="51" t="s">
        <v>73</v>
      </c>
      <c r="E25" s="51" t="s">
        <v>74</v>
      </c>
      <c r="F25" s="52">
        <v>2020.4</v>
      </c>
      <c r="G25" s="52">
        <v>0.364</v>
      </c>
      <c r="H25" s="52">
        <v>735.426</v>
      </c>
      <c r="I25" s="52">
        <v>0.364</v>
      </c>
      <c r="J25" s="52">
        <v>735.426</v>
      </c>
      <c r="K25" s="52">
        <v>0</v>
      </c>
      <c r="L25" s="52">
        <v>0</v>
      </c>
      <c r="M25" s="52">
        <v>365.8505</v>
      </c>
      <c r="N25" s="52">
        <v>0</v>
      </c>
      <c r="O25" s="52">
        <v>0</v>
      </c>
      <c r="P25" s="51"/>
      <c r="Q25" s="52">
        <f t="shared" si="4"/>
        <v>0.364</v>
      </c>
      <c r="R25" s="52">
        <f t="shared" si="1"/>
        <v>369.57550000000003</v>
      </c>
      <c r="S25" s="53"/>
      <c r="T25" s="51" t="s">
        <v>81</v>
      </c>
      <c r="U25" s="51"/>
    </row>
    <row r="26" spans="1:21" ht="63.75">
      <c r="A26" s="48"/>
      <c r="B26" s="51" t="s">
        <v>120</v>
      </c>
      <c r="C26" s="51" t="s">
        <v>121</v>
      </c>
      <c r="D26" s="51" t="s">
        <v>73</v>
      </c>
      <c r="E26" s="51" t="s">
        <v>74</v>
      </c>
      <c r="F26" s="52">
        <v>2247.09</v>
      </c>
      <c r="G26" s="52">
        <v>1.03</v>
      </c>
      <c r="H26" s="52">
        <v>2310.009</v>
      </c>
      <c r="I26" s="52">
        <v>1.028</v>
      </c>
      <c r="J26" s="52">
        <v>2310.009</v>
      </c>
      <c r="K26" s="52">
        <v>0</v>
      </c>
      <c r="L26" s="52">
        <v>0</v>
      </c>
      <c r="M26" s="52">
        <v>2306.274</v>
      </c>
      <c r="N26" s="52">
        <v>0</v>
      </c>
      <c r="O26" s="52">
        <v>0</v>
      </c>
      <c r="P26" s="51"/>
      <c r="Q26" s="52">
        <f t="shared" si="4"/>
        <v>1.028</v>
      </c>
      <c r="R26" s="52">
        <f t="shared" si="1"/>
        <v>3.7350000000001273</v>
      </c>
      <c r="S26" s="53"/>
      <c r="T26" s="51" t="s">
        <v>81</v>
      </c>
      <c r="U26" s="51"/>
    </row>
    <row r="27" spans="1:21" ht="63.75">
      <c r="A27" s="48"/>
      <c r="B27" s="51" t="s">
        <v>122</v>
      </c>
      <c r="C27" s="51" t="s">
        <v>123</v>
      </c>
      <c r="D27" s="51" t="s">
        <v>73</v>
      </c>
      <c r="E27" s="51" t="s">
        <v>74</v>
      </c>
      <c r="F27" s="52">
        <v>1487.73</v>
      </c>
      <c r="G27" s="52">
        <v>1.35</v>
      </c>
      <c r="H27" s="52">
        <v>2008.436</v>
      </c>
      <c r="I27" s="52">
        <v>1.35</v>
      </c>
      <c r="J27" s="52">
        <v>2008.436</v>
      </c>
      <c r="K27" s="52">
        <v>0</v>
      </c>
      <c r="L27" s="52">
        <v>0</v>
      </c>
      <c r="M27" s="52">
        <v>2004.702</v>
      </c>
      <c r="N27" s="52">
        <v>0</v>
      </c>
      <c r="O27" s="52">
        <v>0</v>
      </c>
      <c r="P27" s="51"/>
      <c r="Q27" s="52">
        <f t="shared" si="4"/>
        <v>1.35</v>
      </c>
      <c r="R27" s="52">
        <f t="shared" si="1"/>
        <v>3.7339999999999236</v>
      </c>
      <c r="S27" s="53"/>
      <c r="T27" s="51" t="s">
        <v>81</v>
      </c>
      <c r="U27" s="51"/>
    </row>
    <row r="28" spans="1:21" ht="63.75">
      <c r="A28" s="48"/>
      <c r="B28" s="51" t="s">
        <v>124</v>
      </c>
      <c r="C28" s="51" t="s">
        <v>125</v>
      </c>
      <c r="D28" s="51" t="s">
        <v>73</v>
      </c>
      <c r="E28" s="51" t="s">
        <v>74</v>
      </c>
      <c r="F28" s="52">
        <v>1795.26</v>
      </c>
      <c r="G28" s="52">
        <v>0.035</v>
      </c>
      <c r="H28" s="52">
        <v>62.834</v>
      </c>
      <c r="I28" s="52">
        <v>0.035</v>
      </c>
      <c r="J28" s="52">
        <v>62.834</v>
      </c>
      <c r="K28" s="52">
        <v>0</v>
      </c>
      <c r="L28" s="52">
        <v>0</v>
      </c>
      <c r="M28" s="52">
        <v>29.556</v>
      </c>
      <c r="N28" s="52">
        <v>0</v>
      </c>
      <c r="O28" s="52">
        <v>0</v>
      </c>
      <c r="P28" s="51"/>
      <c r="Q28" s="52">
        <f t="shared" si="4"/>
        <v>0.035</v>
      </c>
      <c r="R28" s="52">
        <f t="shared" si="1"/>
        <v>33.278000000000006</v>
      </c>
      <c r="S28" s="53"/>
      <c r="T28" s="51" t="s">
        <v>81</v>
      </c>
      <c r="U28" s="51"/>
    </row>
    <row r="29" spans="1:21" ht="63.75">
      <c r="A29" s="48"/>
      <c r="B29" s="51" t="s">
        <v>126</v>
      </c>
      <c r="C29" s="51" t="s">
        <v>127</v>
      </c>
      <c r="D29" s="51" t="s">
        <v>73</v>
      </c>
      <c r="E29" s="51" t="s">
        <v>74</v>
      </c>
      <c r="F29" s="52">
        <v>1613.97</v>
      </c>
      <c r="G29" s="52">
        <v>0.251</v>
      </c>
      <c r="H29" s="52">
        <v>405.106</v>
      </c>
      <c r="I29" s="52">
        <v>0.251</v>
      </c>
      <c r="J29" s="52">
        <v>405.106</v>
      </c>
      <c r="K29" s="52">
        <v>0</v>
      </c>
      <c r="L29" s="52">
        <v>0</v>
      </c>
      <c r="M29" s="52">
        <v>301.026</v>
      </c>
      <c r="N29" s="52">
        <v>0</v>
      </c>
      <c r="O29" s="52">
        <v>0</v>
      </c>
      <c r="P29" s="51"/>
      <c r="Q29" s="52">
        <f t="shared" si="4"/>
        <v>0.251</v>
      </c>
      <c r="R29" s="52">
        <f t="shared" si="1"/>
        <v>104.07999999999998</v>
      </c>
      <c r="S29" s="53"/>
      <c r="T29" s="51" t="s">
        <v>81</v>
      </c>
      <c r="U29" s="51"/>
    </row>
    <row r="30" spans="1:21" ht="168.75">
      <c r="A30" s="48"/>
      <c r="B30" s="51" t="s">
        <v>128</v>
      </c>
      <c r="C30" s="51" t="s">
        <v>129</v>
      </c>
      <c r="D30" s="51" t="s">
        <v>73</v>
      </c>
      <c r="E30" s="51" t="s">
        <v>74</v>
      </c>
      <c r="F30" s="52">
        <v>940.03</v>
      </c>
      <c r="G30" s="52">
        <v>0.38</v>
      </c>
      <c r="H30" s="52">
        <v>357.211</v>
      </c>
      <c r="I30" s="52">
        <v>0.38</v>
      </c>
      <c r="J30" s="52">
        <v>357.211</v>
      </c>
      <c r="K30" s="52">
        <f>M30/L30</f>
        <v>940.0123684210527</v>
      </c>
      <c r="L30" s="52">
        <v>0.38</v>
      </c>
      <c r="M30" s="52">
        <v>357.2047</v>
      </c>
      <c r="N30" s="52">
        <v>0.38</v>
      </c>
      <c r="O30" s="52">
        <f>M30</f>
        <v>357.2047</v>
      </c>
      <c r="P30" s="51" t="s">
        <v>130</v>
      </c>
      <c r="Q30" s="52">
        <f t="shared" si="4"/>
        <v>0</v>
      </c>
      <c r="R30" s="52">
        <f t="shared" si="1"/>
        <v>0.006300000000010186</v>
      </c>
      <c r="S30" s="53">
        <f>K30/F30-1</f>
        <v>-1.8756400271602303E-05</v>
      </c>
      <c r="T30" s="51" t="s">
        <v>131</v>
      </c>
      <c r="U30" s="51"/>
    </row>
    <row r="31" spans="1:21" ht="63.75">
      <c r="A31" s="48"/>
      <c r="B31" s="51" t="s">
        <v>132</v>
      </c>
      <c r="C31" s="51" t="s">
        <v>133</v>
      </c>
      <c r="D31" s="51" t="s">
        <v>73</v>
      </c>
      <c r="E31" s="51" t="s">
        <v>74</v>
      </c>
      <c r="F31" s="52">
        <v>1482.59</v>
      </c>
      <c r="G31" s="52">
        <v>0.466</v>
      </c>
      <c r="H31" s="52">
        <v>690.887</v>
      </c>
      <c r="I31" s="52">
        <v>0</v>
      </c>
      <c r="J31" s="52">
        <v>0</v>
      </c>
      <c r="K31" s="52">
        <v>0</v>
      </c>
      <c r="L31" s="52">
        <v>0</v>
      </c>
      <c r="M31" s="52">
        <v>687.168</v>
      </c>
      <c r="N31" s="52">
        <v>0</v>
      </c>
      <c r="O31" s="52">
        <v>0</v>
      </c>
      <c r="P31" s="51"/>
      <c r="Q31" s="52">
        <f t="shared" si="4"/>
        <v>0</v>
      </c>
      <c r="R31" s="52">
        <f t="shared" si="1"/>
        <v>-687.168</v>
      </c>
      <c r="S31" s="53"/>
      <c r="T31" s="51" t="s">
        <v>81</v>
      </c>
      <c r="U31" s="51"/>
    </row>
    <row r="32" spans="1:21" ht="63.75">
      <c r="A32" s="48"/>
      <c r="B32" s="51" t="s">
        <v>134</v>
      </c>
      <c r="C32" s="51" t="s">
        <v>135</v>
      </c>
      <c r="D32" s="51" t="s">
        <v>73</v>
      </c>
      <c r="E32" s="51" t="s">
        <v>74</v>
      </c>
      <c r="F32" s="52">
        <v>1452.39</v>
      </c>
      <c r="G32" s="52">
        <v>0.32</v>
      </c>
      <c r="H32" s="52">
        <v>464.765</v>
      </c>
      <c r="I32" s="52">
        <v>0</v>
      </c>
      <c r="J32" s="52">
        <v>0</v>
      </c>
      <c r="K32" s="52">
        <v>0</v>
      </c>
      <c r="L32" s="52">
        <v>0</v>
      </c>
      <c r="M32" s="52">
        <v>230.5205</v>
      </c>
      <c r="N32" s="52">
        <v>0</v>
      </c>
      <c r="O32" s="52">
        <v>0</v>
      </c>
      <c r="P32" s="51"/>
      <c r="Q32" s="52">
        <f t="shared" si="4"/>
        <v>0</v>
      </c>
      <c r="R32" s="52">
        <f t="shared" si="1"/>
        <v>-230.5205</v>
      </c>
      <c r="S32" s="53"/>
      <c r="T32" s="51" t="s">
        <v>81</v>
      </c>
      <c r="U32" s="51"/>
    </row>
    <row r="33" spans="1:21" ht="63.75">
      <c r="A33" s="48"/>
      <c r="B33" s="51" t="s">
        <v>136</v>
      </c>
      <c r="C33" s="51" t="s">
        <v>137</v>
      </c>
      <c r="D33" s="51" t="s">
        <v>73</v>
      </c>
      <c r="E33" s="51" t="s">
        <v>74</v>
      </c>
      <c r="F33" s="52">
        <v>1809.69</v>
      </c>
      <c r="G33" s="52">
        <v>0.361</v>
      </c>
      <c r="H33" s="52">
        <v>653.298</v>
      </c>
      <c r="I33" s="52">
        <v>0</v>
      </c>
      <c r="J33" s="52">
        <v>0</v>
      </c>
      <c r="K33" s="52">
        <v>0</v>
      </c>
      <c r="L33" s="52">
        <v>0</v>
      </c>
      <c r="M33" s="52">
        <v>324.7845</v>
      </c>
      <c r="N33" s="52">
        <v>0</v>
      </c>
      <c r="O33" s="52">
        <v>0</v>
      </c>
      <c r="P33" s="51"/>
      <c r="Q33" s="52">
        <f t="shared" si="4"/>
        <v>0</v>
      </c>
      <c r="R33" s="52">
        <f t="shared" si="1"/>
        <v>-324.7845</v>
      </c>
      <c r="S33" s="53"/>
      <c r="T33" s="51" t="s">
        <v>81</v>
      </c>
      <c r="U33" s="51"/>
    </row>
    <row r="34" spans="1:21" ht="78.75">
      <c r="A34" s="48"/>
      <c r="B34" s="51" t="s">
        <v>138</v>
      </c>
      <c r="C34" s="51" t="s">
        <v>139</v>
      </c>
      <c r="D34" s="51" t="s">
        <v>73</v>
      </c>
      <c r="E34" s="51" t="s">
        <v>74</v>
      </c>
      <c r="F34" s="52">
        <v>1172.23</v>
      </c>
      <c r="G34" s="52">
        <v>0.705</v>
      </c>
      <c r="H34" s="52">
        <v>826.422</v>
      </c>
      <c r="I34" s="52">
        <v>0</v>
      </c>
      <c r="J34" s="52">
        <v>0</v>
      </c>
      <c r="K34" s="52">
        <v>0</v>
      </c>
      <c r="L34" s="52">
        <v>0</v>
      </c>
      <c r="M34" s="52">
        <v>411.35</v>
      </c>
      <c r="N34" s="52">
        <v>0</v>
      </c>
      <c r="O34" s="52">
        <v>0</v>
      </c>
      <c r="P34" s="51"/>
      <c r="Q34" s="52">
        <f t="shared" si="4"/>
        <v>0</v>
      </c>
      <c r="R34" s="52">
        <f t="shared" si="1"/>
        <v>-411.35</v>
      </c>
      <c r="S34" s="53"/>
      <c r="T34" s="51" t="s">
        <v>81</v>
      </c>
      <c r="U34" s="51"/>
    </row>
    <row r="35" spans="1:21" ht="63.75">
      <c r="A35" s="48"/>
      <c r="B35" s="51" t="s">
        <v>140</v>
      </c>
      <c r="C35" s="51" t="s">
        <v>141</v>
      </c>
      <c r="D35" s="51" t="s">
        <v>73</v>
      </c>
      <c r="E35" s="51" t="s">
        <v>74</v>
      </c>
      <c r="F35" s="52">
        <v>1276.31</v>
      </c>
      <c r="G35" s="52">
        <v>0.564</v>
      </c>
      <c r="H35" s="52">
        <v>719.839</v>
      </c>
      <c r="I35" s="52">
        <v>0</v>
      </c>
      <c r="J35" s="52">
        <v>0</v>
      </c>
      <c r="K35" s="52">
        <v>0</v>
      </c>
      <c r="L35" s="52">
        <v>0</v>
      </c>
      <c r="M35" s="52">
        <v>537.0345</v>
      </c>
      <c r="N35" s="52">
        <v>0</v>
      </c>
      <c r="O35" s="52">
        <v>0</v>
      </c>
      <c r="P35" s="51"/>
      <c r="Q35" s="52">
        <f t="shared" si="4"/>
        <v>0</v>
      </c>
      <c r="R35" s="52">
        <f t="shared" si="1"/>
        <v>-537.0345</v>
      </c>
      <c r="S35" s="53"/>
      <c r="T35" s="51" t="s">
        <v>81</v>
      </c>
      <c r="U35" s="51"/>
    </row>
    <row r="36" spans="1:21" ht="63.75">
      <c r="A36" s="48"/>
      <c r="B36" s="51" t="s">
        <v>142</v>
      </c>
      <c r="C36" s="51" t="s">
        <v>143</v>
      </c>
      <c r="D36" s="51" t="s">
        <v>73</v>
      </c>
      <c r="E36" s="51" t="s">
        <v>74</v>
      </c>
      <c r="F36" s="52">
        <v>770.86</v>
      </c>
      <c r="G36" s="52">
        <v>0.66</v>
      </c>
      <c r="H36" s="52">
        <v>508.768</v>
      </c>
      <c r="I36" s="52">
        <v>0.66</v>
      </c>
      <c r="J36" s="52">
        <v>508.768</v>
      </c>
      <c r="K36" s="52">
        <v>0</v>
      </c>
      <c r="L36" s="52">
        <v>0</v>
      </c>
      <c r="M36" s="52">
        <v>253.304</v>
      </c>
      <c r="N36" s="52">
        <v>0</v>
      </c>
      <c r="O36" s="52">
        <v>0</v>
      </c>
      <c r="P36" s="51"/>
      <c r="Q36" s="52">
        <f t="shared" si="4"/>
        <v>0.66</v>
      </c>
      <c r="R36" s="52">
        <f t="shared" si="1"/>
        <v>255.46399999999997</v>
      </c>
      <c r="S36" s="53"/>
      <c r="T36" s="51" t="s">
        <v>81</v>
      </c>
      <c r="U36" s="51"/>
    </row>
    <row r="37" spans="1:21" ht="63.75">
      <c r="A37" s="48"/>
      <c r="B37" s="51" t="s">
        <v>144</v>
      </c>
      <c r="C37" s="51" t="s">
        <v>145</v>
      </c>
      <c r="D37" s="51" t="s">
        <v>73</v>
      </c>
      <c r="E37" s="51" t="s">
        <v>74</v>
      </c>
      <c r="F37" s="52">
        <v>932.81</v>
      </c>
      <c r="G37" s="52">
        <v>0.217</v>
      </c>
      <c r="H37" s="52">
        <v>202.42</v>
      </c>
      <c r="I37" s="52">
        <v>0.217</v>
      </c>
      <c r="J37" s="52">
        <v>202.42</v>
      </c>
      <c r="K37" s="52">
        <v>0</v>
      </c>
      <c r="L37" s="52">
        <v>0</v>
      </c>
      <c r="M37" s="52">
        <v>100.514</v>
      </c>
      <c r="N37" s="52">
        <v>0</v>
      </c>
      <c r="O37" s="52">
        <v>0</v>
      </c>
      <c r="P37" s="51"/>
      <c r="Q37" s="52">
        <f t="shared" si="4"/>
        <v>0.217</v>
      </c>
      <c r="R37" s="52">
        <f t="shared" si="1"/>
        <v>101.90599999999999</v>
      </c>
      <c r="S37" s="53"/>
      <c r="T37" s="51" t="s">
        <v>81</v>
      </c>
      <c r="U37" s="51"/>
    </row>
    <row r="38" spans="1:21" ht="63.75">
      <c r="A38" s="48"/>
      <c r="B38" s="51" t="s">
        <v>146</v>
      </c>
      <c r="C38" s="51" t="s">
        <v>147</v>
      </c>
      <c r="D38" s="51" t="s">
        <v>73</v>
      </c>
      <c r="E38" s="51" t="s">
        <v>74</v>
      </c>
      <c r="F38" s="52">
        <v>960.39</v>
      </c>
      <c r="G38" s="52">
        <v>0.217</v>
      </c>
      <c r="H38" s="52">
        <v>208.405</v>
      </c>
      <c r="I38" s="52">
        <v>0.217</v>
      </c>
      <c r="J38" s="52">
        <v>208.405</v>
      </c>
      <c r="K38" s="52">
        <v>0</v>
      </c>
      <c r="L38" s="52">
        <v>0</v>
      </c>
      <c r="M38" s="52">
        <v>103.502</v>
      </c>
      <c r="N38" s="52">
        <v>0</v>
      </c>
      <c r="O38" s="52">
        <v>0</v>
      </c>
      <c r="P38" s="51"/>
      <c r="Q38" s="52">
        <f t="shared" si="4"/>
        <v>0.217</v>
      </c>
      <c r="R38" s="52">
        <f t="shared" si="1"/>
        <v>104.903</v>
      </c>
      <c r="S38" s="53"/>
      <c r="T38" s="51" t="s">
        <v>81</v>
      </c>
      <c r="U38" s="51"/>
    </row>
    <row r="39" spans="1:21" ht="63.75">
      <c r="A39" s="48"/>
      <c r="B39" s="51" t="s">
        <v>148</v>
      </c>
      <c r="C39" s="51" t="s">
        <v>149</v>
      </c>
      <c r="D39" s="51" t="s">
        <v>73</v>
      </c>
      <c r="E39" s="51" t="s">
        <v>74</v>
      </c>
      <c r="F39" s="52">
        <v>218.1</v>
      </c>
      <c r="G39" s="52">
        <v>1</v>
      </c>
      <c r="H39" s="52">
        <v>218.1</v>
      </c>
      <c r="I39" s="52">
        <v>1</v>
      </c>
      <c r="J39" s="52">
        <v>218.1</v>
      </c>
      <c r="K39" s="52">
        <v>0</v>
      </c>
      <c r="L39" s="52">
        <v>0</v>
      </c>
      <c r="M39" s="52">
        <v>160.7835</v>
      </c>
      <c r="N39" s="52">
        <v>0</v>
      </c>
      <c r="O39" s="52">
        <v>0</v>
      </c>
      <c r="P39" s="51"/>
      <c r="Q39" s="52">
        <f t="shared" si="4"/>
        <v>1</v>
      </c>
      <c r="R39" s="52">
        <f t="shared" si="1"/>
        <v>57.31649999999999</v>
      </c>
      <c r="S39" s="53"/>
      <c r="T39" s="51" t="s">
        <v>81</v>
      </c>
      <c r="U39" s="51"/>
    </row>
    <row r="40" spans="1:21" ht="63.75">
      <c r="A40" s="48"/>
      <c r="B40" s="51" t="s">
        <v>150</v>
      </c>
      <c r="C40" s="51" t="s">
        <v>151</v>
      </c>
      <c r="D40" s="51" t="s">
        <v>73</v>
      </c>
      <c r="E40" s="51" t="s">
        <v>74</v>
      </c>
      <c r="F40" s="52">
        <v>217.12</v>
      </c>
      <c r="G40" s="52">
        <v>1</v>
      </c>
      <c r="H40" s="52">
        <v>217.12</v>
      </c>
      <c r="I40" s="52">
        <v>1</v>
      </c>
      <c r="J40" s="52">
        <v>217.12</v>
      </c>
      <c r="K40" s="52">
        <v>0</v>
      </c>
      <c r="L40" s="52">
        <v>0</v>
      </c>
      <c r="M40" s="52">
        <v>160.047</v>
      </c>
      <c r="N40" s="52">
        <v>0</v>
      </c>
      <c r="O40" s="52">
        <v>0</v>
      </c>
      <c r="P40" s="51"/>
      <c r="Q40" s="52">
        <f t="shared" si="4"/>
        <v>1</v>
      </c>
      <c r="R40" s="52">
        <f t="shared" si="1"/>
        <v>57.07300000000001</v>
      </c>
      <c r="S40" s="53"/>
      <c r="T40" s="51" t="s">
        <v>81</v>
      </c>
      <c r="U40" s="51"/>
    </row>
    <row r="41" spans="1:21" ht="63.75">
      <c r="A41" s="48"/>
      <c r="B41" s="51" t="s">
        <v>152</v>
      </c>
      <c r="C41" s="51" t="s">
        <v>153</v>
      </c>
      <c r="D41" s="51" t="s">
        <v>73</v>
      </c>
      <c r="E41" s="51" t="s">
        <v>74</v>
      </c>
      <c r="F41" s="52">
        <v>559.62</v>
      </c>
      <c r="G41" s="52">
        <v>1</v>
      </c>
      <c r="H41" s="52">
        <v>559.62</v>
      </c>
      <c r="I41" s="52">
        <v>1</v>
      </c>
      <c r="J41" s="52">
        <v>559.62</v>
      </c>
      <c r="K41" s="52">
        <v>0</v>
      </c>
      <c r="L41" s="52">
        <v>0</v>
      </c>
      <c r="M41" s="52">
        <v>231.6245</v>
      </c>
      <c r="N41" s="52">
        <v>0</v>
      </c>
      <c r="O41" s="52">
        <v>0</v>
      </c>
      <c r="P41" s="51"/>
      <c r="Q41" s="52">
        <f t="shared" si="4"/>
        <v>1</v>
      </c>
      <c r="R41" s="52">
        <f t="shared" si="1"/>
        <v>327.9955</v>
      </c>
      <c r="S41" s="53"/>
      <c r="T41" s="51" t="s">
        <v>81</v>
      </c>
      <c r="U41" s="51"/>
    </row>
    <row r="42" spans="1:21" ht="63.75">
      <c r="A42" s="48"/>
      <c r="B42" s="51" t="s">
        <v>154</v>
      </c>
      <c r="C42" s="51" t="s">
        <v>155</v>
      </c>
      <c r="D42" s="51" t="s">
        <v>73</v>
      </c>
      <c r="E42" s="51" t="s">
        <v>74</v>
      </c>
      <c r="F42" s="52">
        <v>236.15</v>
      </c>
      <c r="G42" s="52">
        <v>1</v>
      </c>
      <c r="H42" s="52">
        <v>236.15</v>
      </c>
      <c r="I42" s="52">
        <v>1</v>
      </c>
      <c r="J42" s="52">
        <v>236.15</v>
      </c>
      <c r="K42" s="52">
        <v>0</v>
      </c>
      <c r="L42" s="52">
        <v>0</v>
      </c>
      <c r="M42" s="52">
        <v>174.3195</v>
      </c>
      <c r="N42" s="52">
        <v>0</v>
      </c>
      <c r="O42" s="52">
        <v>0</v>
      </c>
      <c r="P42" s="51"/>
      <c r="Q42" s="52">
        <f t="shared" si="4"/>
        <v>1</v>
      </c>
      <c r="R42" s="52">
        <f t="shared" si="1"/>
        <v>61.8305</v>
      </c>
      <c r="S42" s="53"/>
      <c r="T42" s="51" t="s">
        <v>81</v>
      </c>
      <c r="U42" s="51"/>
    </row>
    <row r="43" spans="1:21" ht="63.75">
      <c r="A43" s="48"/>
      <c r="B43" s="51" t="s">
        <v>156</v>
      </c>
      <c r="C43" s="51" t="s">
        <v>157</v>
      </c>
      <c r="D43" s="51" t="s">
        <v>73</v>
      </c>
      <c r="E43" s="51" t="s">
        <v>74</v>
      </c>
      <c r="F43" s="52">
        <v>186.09</v>
      </c>
      <c r="G43" s="52">
        <v>1</v>
      </c>
      <c r="H43" s="52">
        <v>186.09</v>
      </c>
      <c r="I43" s="52">
        <v>1</v>
      </c>
      <c r="J43" s="52">
        <v>186.09</v>
      </c>
      <c r="K43" s="52">
        <v>0</v>
      </c>
      <c r="L43" s="52">
        <v>0</v>
      </c>
      <c r="M43" s="52">
        <v>136.7775</v>
      </c>
      <c r="N43" s="52">
        <v>0</v>
      </c>
      <c r="O43" s="52">
        <v>0</v>
      </c>
      <c r="P43" s="51"/>
      <c r="Q43" s="52">
        <f t="shared" si="4"/>
        <v>1</v>
      </c>
      <c r="R43" s="52">
        <f t="shared" si="1"/>
        <v>49.3125</v>
      </c>
      <c r="S43" s="53"/>
      <c r="T43" s="51" t="s">
        <v>81</v>
      </c>
      <c r="U43" s="51"/>
    </row>
    <row r="44" spans="1:21" ht="63.75">
      <c r="A44" s="48"/>
      <c r="B44" s="51" t="s">
        <v>158</v>
      </c>
      <c r="C44" s="51" t="s">
        <v>159</v>
      </c>
      <c r="D44" s="51" t="s">
        <v>73</v>
      </c>
      <c r="E44" s="51" t="s">
        <v>74</v>
      </c>
      <c r="F44" s="52">
        <v>427.5</v>
      </c>
      <c r="G44" s="52">
        <v>1</v>
      </c>
      <c r="H44" s="52">
        <v>427.5</v>
      </c>
      <c r="I44" s="52">
        <v>1</v>
      </c>
      <c r="J44" s="52">
        <v>427.5</v>
      </c>
      <c r="K44" s="52">
        <v>0</v>
      </c>
      <c r="L44" s="52">
        <v>0</v>
      </c>
      <c r="M44" s="52">
        <v>211.8895</v>
      </c>
      <c r="N44" s="52">
        <v>0</v>
      </c>
      <c r="O44" s="52">
        <v>0</v>
      </c>
      <c r="P44" s="51"/>
      <c r="Q44" s="52">
        <f t="shared" si="4"/>
        <v>1</v>
      </c>
      <c r="R44" s="52">
        <f t="shared" si="1"/>
        <v>215.6105</v>
      </c>
      <c r="S44" s="53"/>
      <c r="T44" s="51" t="s">
        <v>78</v>
      </c>
      <c r="U44" s="51"/>
    </row>
    <row r="45" spans="1:21" ht="63.75">
      <c r="A45" s="48"/>
      <c r="B45" s="51" t="s">
        <v>160</v>
      </c>
      <c r="C45" s="51" t="s">
        <v>161</v>
      </c>
      <c r="D45" s="51" t="s">
        <v>73</v>
      </c>
      <c r="E45" s="51" t="s">
        <v>74</v>
      </c>
      <c r="F45" s="52">
        <v>195.7</v>
      </c>
      <c r="G45" s="52">
        <v>1</v>
      </c>
      <c r="H45" s="52">
        <v>195.7</v>
      </c>
      <c r="I45" s="52">
        <v>1</v>
      </c>
      <c r="J45" s="52">
        <v>195.7</v>
      </c>
      <c r="K45" s="52">
        <v>0</v>
      </c>
      <c r="L45" s="52">
        <v>0</v>
      </c>
      <c r="M45" s="52">
        <v>143.98425</v>
      </c>
      <c r="N45" s="52">
        <v>0</v>
      </c>
      <c r="O45" s="52">
        <v>0</v>
      </c>
      <c r="P45" s="51"/>
      <c r="Q45" s="52">
        <f t="shared" si="4"/>
        <v>1</v>
      </c>
      <c r="R45" s="52">
        <f t="shared" si="1"/>
        <v>51.715749999999986</v>
      </c>
      <c r="S45" s="53"/>
      <c r="T45" s="51" t="s">
        <v>78</v>
      </c>
      <c r="U45" s="51"/>
    </row>
    <row r="46" spans="1:21" ht="63.75">
      <c r="A46" s="48"/>
      <c r="B46" s="51" t="s">
        <v>162</v>
      </c>
      <c r="C46" s="51" t="s">
        <v>163</v>
      </c>
      <c r="D46" s="51" t="s">
        <v>73</v>
      </c>
      <c r="E46" s="51" t="s">
        <v>74</v>
      </c>
      <c r="F46" s="52">
        <v>777.12</v>
      </c>
      <c r="G46" s="52">
        <v>1</v>
      </c>
      <c r="H46" s="52">
        <v>777.12</v>
      </c>
      <c r="I46" s="52">
        <v>1</v>
      </c>
      <c r="J46" s="52">
        <v>777.12</v>
      </c>
      <c r="K46" s="52">
        <v>0</v>
      </c>
      <c r="L46" s="52">
        <v>0</v>
      </c>
      <c r="M46" s="52">
        <v>386.6985</v>
      </c>
      <c r="N46" s="52">
        <v>0</v>
      </c>
      <c r="O46" s="52">
        <v>0</v>
      </c>
      <c r="P46" s="51"/>
      <c r="Q46" s="52">
        <f t="shared" si="4"/>
        <v>1</v>
      </c>
      <c r="R46" s="52">
        <f t="shared" si="1"/>
        <v>390.4215</v>
      </c>
      <c r="S46" s="53"/>
      <c r="T46" s="51" t="s">
        <v>78</v>
      </c>
      <c r="U46" s="51"/>
    </row>
    <row r="47" spans="1:21" ht="108.75">
      <c r="A47" s="48"/>
      <c r="B47" s="51" t="s">
        <v>164</v>
      </c>
      <c r="C47" s="51" t="s">
        <v>165</v>
      </c>
      <c r="D47" s="51" t="s">
        <v>73</v>
      </c>
      <c r="E47" s="51" t="s">
        <v>74</v>
      </c>
      <c r="F47" s="52">
        <v>197.35</v>
      </c>
      <c r="G47" s="52">
        <v>1</v>
      </c>
      <c r="H47" s="52">
        <v>197.35</v>
      </c>
      <c r="I47" s="52">
        <v>1</v>
      </c>
      <c r="J47" s="52">
        <v>197.35</v>
      </c>
      <c r="K47" s="52">
        <f aca="true" t="shared" si="5" ref="K47:K48">M47/L47</f>
        <v>195.008</v>
      </c>
      <c r="L47" s="52">
        <v>1</v>
      </c>
      <c r="M47" s="52">
        <v>195.008</v>
      </c>
      <c r="N47" s="52">
        <v>1</v>
      </c>
      <c r="O47" s="52">
        <v>195.008</v>
      </c>
      <c r="P47" s="51" t="s">
        <v>166</v>
      </c>
      <c r="Q47" s="52">
        <f t="shared" si="4"/>
        <v>0</v>
      </c>
      <c r="R47" s="52">
        <f t="shared" si="1"/>
        <v>2.3419999999999845</v>
      </c>
      <c r="S47" s="53">
        <f aca="true" t="shared" si="6" ref="S47:S48">K47/F47-1</f>
        <v>-0.011867240942487922</v>
      </c>
      <c r="T47" s="51" t="s">
        <v>87</v>
      </c>
      <c r="U47" s="51"/>
    </row>
    <row r="48" spans="1:21" ht="108.75">
      <c r="A48" s="48"/>
      <c r="B48" s="51" t="s">
        <v>167</v>
      </c>
      <c r="C48" s="51" t="s">
        <v>168</v>
      </c>
      <c r="D48" s="51" t="s">
        <v>73</v>
      </c>
      <c r="E48" s="51" t="s">
        <v>74</v>
      </c>
      <c r="F48" s="52">
        <v>179.2</v>
      </c>
      <c r="G48" s="52">
        <v>1</v>
      </c>
      <c r="H48" s="52">
        <v>179.2</v>
      </c>
      <c r="I48" s="52">
        <v>1</v>
      </c>
      <c r="J48" s="52">
        <v>179.2</v>
      </c>
      <c r="K48" s="52">
        <f t="shared" si="5"/>
        <v>176.869</v>
      </c>
      <c r="L48" s="52">
        <v>1</v>
      </c>
      <c r="M48" s="52">
        <v>176.869</v>
      </c>
      <c r="N48" s="52">
        <v>1</v>
      </c>
      <c r="O48" s="52">
        <v>176.869</v>
      </c>
      <c r="P48" s="51" t="s">
        <v>169</v>
      </c>
      <c r="Q48" s="52">
        <f t="shared" si="4"/>
        <v>0</v>
      </c>
      <c r="R48" s="52">
        <f t="shared" si="1"/>
        <v>2.330999999999989</v>
      </c>
      <c r="S48" s="53">
        <f t="shared" si="6"/>
        <v>-0.013007812499999938</v>
      </c>
      <c r="T48" s="51" t="s">
        <v>87</v>
      </c>
      <c r="U48" s="51"/>
    </row>
    <row r="49" spans="1:21" ht="63.75">
      <c r="A49" s="48"/>
      <c r="B49" s="51" t="s">
        <v>170</v>
      </c>
      <c r="C49" s="51" t="s">
        <v>171</v>
      </c>
      <c r="D49" s="51" t="s">
        <v>73</v>
      </c>
      <c r="E49" s="51" t="s">
        <v>74</v>
      </c>
      <c r="F49" s="52">
        <v>318.01</v>
      </c>
      <c r="G49" s="52">
        <v>1</v>
      </c>
      <c r="H49" s="52">
        <v>318.01</v>
      </c>
      <c r="I49" s="52">
        <v>0</v>
      </c>
      <c r="J49" s="52">
        <v>0</v>
      </c>
      <c r="K49" s="52">
        <v>0</v>
      </c>
      <c r="L49" s="52">
        <v>0</v>
      </c>
      <c r="M49" s="52">
        <v>157.1425</v>
      </c>
      <c r="N49" s="52">
        <v>0</v>
      </c>
      <c r="O49" s="52">
        <v>0</v>
      </c>
      <c r="P49" s="51"/>
      <c r="Q49" s="52">
        <f t="shared" si="4"/>
        <v>0</v>
      </c>
      <c r="R49" s="52">
        <f t="shared" si="1"/>
        <v>-157.1425</v>
      </c>
      <c r="S49" s="53"/>
      <c r="T49" s="51" t="s">
        <v>78</v>
      </c>
      <c r="U49" s="51"/>
    </row>
    <row r="50" spans="1:21" ht="63.75">
      <c r="A50" s="48"/>
      <c r="B50" s="51" t="s">
        <v>172</v>
      </c>
      <c r="C50" s="51" t="s">
        <v>173</v>
      </c>
      <c r="D50" s="51" t="s">
        <v>174</v>
      </c>
      <c r="E50" s="51" t="s">
        <v>74</v>
      </c>
      <c r="F50" s="52">
        <v>239.99</v>
      </c>
      <c r="G50" s="52">
        <v>1</v>
      </c>
      <c r="H50" s="52">
        <v>239.99</v>
      </c>
      <c r="I50" s="52">
        <v>0</v>
      </c>
      <c r="J50" s="52">
        <v>0</v>
      </c>
      <c r="K50" s="52">
        <v>0</v>
      </c>
      <c r="L50" s="52">
        <v>0</v>
      </c>
      <c r="M50" s="52">
        <v>177.19875</v>
      </c>
      <c r="N50" s="52">
        <v>0</v>
      </c>
      <c r="O50" s="52">
        <v>0</v>
      </c>
      <c r="P50" s="51"/>
      <c r="Q50" s="52">
        <f t="shared" si="4"/>
        <v>0</v>
      </c>
      <c r="R50" s="52">
        <f t="shared" si="1"/>
        <v>-177.19875</v>
      </c>
      <c r="S50" s="53"/>
      <c r="T50" s="51" t="s">
        <v>81</v>
      </c>
      <c r="U50" s="51"/>
    </row>
    <row r="51" spans="1:21" ht="63.75">
      <c r="A51" s="48"/>
      <c r="B51" s="51" t="s">
        <v>175</v>
      </c>
      <c r="C51" s="51" t="s">
        <v>176</v>
      </c>
      <c r="D51" s="51" t="s">
        <v>174</v>
      </c>
      <c r="E51" s="51" t="s">
        <v>74</v>
      </c>
      <c r="F51" s="52">
        <v>212.67</v>
      </c>
      <c r="G51" s="52">
        <v>1</v>
      </c>
      <c r="H51" s="52">
        <v>212.67</v>
      </c>
      <c r="I51" s="52">
        <v>0</v>
      </c>
      <c r="J51" s="52">
        <v>0</v>
      </c>
      <c r="K51" s="52">
        <v>0</v>
      </c>
      <c r="L51" s="52">
        <v>0</v>
      </c>
      <c r="M51" s="52">
        <v>156.71025</v>
      </c>
      <c r="N51" s="52">
        <v>0</v>
      </c>
      <c r="O51" s="52">
        <v>0</v>
      </c>
      <c r="P51" s="51"/>
      <c r="Q51" s="52">
        <f t="shared" si="4"/>
        <v>0</v>
      </c>
      <c r="R51" s="52">
        <f t="shared" si="1"/>
        <v>-156.71025</v>
      </c>
      <c r="S51" s="53"/>
      <c r="T51" s="51" t="s">
        <v>81</v>
      </c>
      <c r="U51" s="51"/>
    </row>
    <row r="52" spans="1:21" ht="63.75">
      <c r="A52" s="48"/>
      <c r="B52" s="51" t="s">
        <v>177</v>
      </c>
      <c r="C52" s="51" t="s">
        <v>178</v>
      </c>
      <c r="D52" s="51" t="s">
        <v>174</v>
      </c>
      <c r="E52" s="51" t="s">
        <v>74</v>
      </c>
      <c r="F52" s="52">
        <v>234.33</v>
      </c>
      <c r="G52" s="52">
        <v>1</v>
      </c>
      <c r="H52" s="52">
        <v>234.33</v>
      </c>
      <c r="I52" s="52">
        <v>0</v>
      </c>
      <c r="J52" s="52">
        <v>0</v>
      </c>
      <c r="K52" s="52">
        <v>0</v>
      </c>
      <c r="L52" s="52">
        <v>0</v>
      </c>
      <c r="M52" s="52">
        <v>115.3055</v>
      </c>
      <c r="N52" s="52">
        <v>0</v>
      </c>
      <c r="O52" s="52">
        <v>0</v>
      </c>
      <c r="P52" s="51"/>
      <c r="Q52" s="52">
        <f t="shared" si="4"/>
        <v>0</v>
      </c>
      <c r="R52" s="52">
        <f t="shared" si="1"/>
        <v>-115.3055</v>
      </c>
      <c r="S52" s="53"/>
      <c r="T52" s="51" t="s">
        <v>81</v>
      </c>
      <c r="U52" s="51"/>
    </row>
    <row r="53" spans="1:21" ht="63.75">
      <c r="A53" s="48"/>
      <c r="B53" s="51" t="s">
        <v>179</v>
      </c>
      <c r="C53" s="51" t="s">
        <v>180</v>
      </c>
      <c r="D53" s="51" t="s">
        <v>174</v>
      </c>
      <c r="E53" s="51" t="s">
        <v>74</v>
      </c>
      <c r="F53" s="52">
        <v>216.57</v>
      </c>
      <c r="G53" s="52">
        <v>1</v>
      </c>
      <c r="H53" s="52">
        <v>216.57</v>
      </c>
      <c r="I53" s="52">
        <v>0</v>
      </c>
      <c r="J53" s="52">
        <v>0</v>
      </c>
      <c r="K53" s="52">
        <v>0</v>
      </c>
      <c r="L53" s="52">
        <v>0</v>
      </c>
      <c r="M53" s="52">
        <v>106.4245</v>
      </c>
      <c r="N53" s="52">
        <v>0</v>
      </c>
      <c r="O53" s="52">
        <v>0</v>
      </c>
      <c r="P53" s="51"/>
      <c r="Q53" s="52">
        <f t="shared" si="4"/>
        <v>0</v>
      </c>
      <c r="R53" s="52">
        <f t="shared" si="1"/>
        <v>-106.4245</v>
      </c>
      <c r="S53" s="53"/>
      <c r="T53" s="51" t="s">
        <v>81</v>
      </c>
      <c r="U53" s="51"/>
    </row>
    <row r="54" spans="1:21" ht="63.75">
      <c r="A54" s="48"/>
      <c r="B54" s="51" t="s">
        <v>181</v>
      </c>
      <c r="C54" s="51" t="s">
        <v>182</v>
      </c>
      <c r="D54" s="51" t="s">
        <v>174</v>
      </c>
      <c r="E54" s="51" t="s">
        <v>74</v>
      </c>
      <c r="F54" s="52">
        <v>276.88</v>
      </c>
      <c r="G54" s="52">
        <v>1</v>
      </c>
      <c r="H54" s="52">
        <v>276.88</v>
      </c>
      <c r="I54" s="52">
        <v>0</v>
      </c>
      <c r="J54" s="52">
        <v>0</v>
      </c>
      <c r="K54" s="52">
        <v>0</v>
      </c>
      <c r="L54" s="52">
        <v>0</v>
      </c>
      <c r="M54" s="52">
        <v>204.84825</v>
      </c>
      <c r="N54" s="52">
        <v>0</v>
      </c>
      <c r="O54" s="52">
        <v>0</v>
      </c>
      <c r="P54" s="51"/>
      <c r="Q54" s="52">
        <f t="shared" si="4"/>
        <v>0</v>
      </c>
      <c r="R54" s="52">
        <f t="shared" si="1"/>
        <v>-204.84825</v>
      </c>
      <c r="S54" s="53"/>
      <c r="T54" s="51" t="s">
        <v>81</v>
      </c>
      <c r="U54" s="51"/>
    </row>
    <row r="55" spans="1:21" ht="63.75">
      <c r="A55" s="48"/>
      <c r="B55" s="51" t="s">
        <v>183</v>
      </c>
      <c r="C55" s="51" t="s">
        <v>184</v>
      </c>
      <c r="D55" s="51" t="s">
        <v>174</v>
      </c>
      <c r="E55" s="51" t="s">
        <v>74</v>
      </c>
      <c r="F55" s="52">
        <v>154.02</v>
      </c>
      <c r="G55" s="52">
        <v>1</v>
      </c>
      <c r="H55" s="52">
        <v>154.02</v>
      </c>
      <c r="I55" s="52">
        <v>0</v>
      </c>
      <c r="J55" s="52">
        <v>0</v>
      </c>
      <c r="K55" s="52">
        <v>0</v>
      </c>
      <c r="L55" s="52">
        <v>0</v>
      </c>
      <c r="M55" s="52">
        <v>75.1485</v>
      </c>
      <c r="N55" s="52">
        <v>0</v>
      </c>
      <c r="O55" s="52">
        <v>0</v>
      </c>
      <c r="P55" s="51"/>
      <c r="Q55" s="52">
        <f t="shared" si="4"/>
        <v>0</v>
      </c>
      <c r="R55" s="52">
        <f t="shared" si="1"/>
        <v>-75.1485</v>
      </c>
      <c r="S55" s="53"/>
      <c r="T55" s="51" t="s">
        <v>81</v>
      </c>
      <c r="U55" s="51"/>
    </row>
    <row r="56" spans="1:21" ht="63.75">
      <c r="A56" s="48"/>
      <c r="B56" s="51" t="s">
        <v>185</v>
      </c>
      <c r="C56" s="51" t="s">
        <v>186</v>
      </c>
      <c r="D56" s="51" t="s">
        <v>174</v>
      </c>
      <c r="E56" s="51" t="s">
        <v>74</v>
      </c>
      <c r="F56" s="52">
        <v>303.14</v>
      </c>
      <c r="G56" s="52">
        <v>1</v>
      </c>
      <c r="H56" s="52">
        <v>303.14</v>
      </c>
      <c r="I56" s="52">
        <v>0</v>
      </c>
      <c r="J56" s="52">
        <v>0</v>
      </c>
      <c r="K56" s="52">
        <v>0</v>
      </c>
      <c r="L56" s="52">
        <v>0</v>
      </c>
      <c r="M56" s="52">
        <v>224.5665</v>
      </c>
      <c r="N56" s="52">
        <v>0</v>
      </c>
      <c r="O56" s="52">
        <v>0</v>
      </c>
      <c r="P56" s="51"/>
      <c r="Q56" s="52">
        <f t="shared" si="4"/>
        <v>0</v>
      </c>
      <c r="R56" s="52">
        <f t="shared" si="1"/>
        <v>-224.5665</v>
      </c>
      <c r="S56" s="53"/>
      <c r="T56" s="51" t="s">
        <v>81</v>
      </c>
      <c r="U56" s="51"/>
    </row>
    <row r="57" spans="1:21" ht="63.75">
      <c r="A57" s="48"/>
      <c r="B57" s="51" t="s">
        <v>187</v>
      </c>
      <c r="C57" s="51" t="s">
        <v>188</v>
      </c>
      <c r="D57" s="51" t="s">
        <v>174</v>
      </c>
      <c r="E57" s="51" t="s">
        <v>74</v>
      </c>
      <c r="F57" s="52">
        <v>364.22</v>
      </c>
      <c r="G57" s="52">
        <v>1</v>
      </c>
      <c r="H57" s="52">
        <v>364.22</v>
      </c>
      <c r="I57" s="52">
        <v>0</v>
      </c>
      <c r="J57" s="52">
        <v>0</v>
      </c>
      <c r="K57" s="52">
        <v>0</v>
      </c>
      <c r="L57" s="52">
        <v>0</v>
      </c>
      <c r="M57" s="52">
        <v>270.37125</v>
      </c>
      <c r="N57" s="52">
        <v>0</v>
      </c>
      <c r="O57" s="52">
        <v>0</v>
      </c>
      <c r="P57" s="51"/>
      <c r="Q57" s="52">
        <f t="shared" si="4"/>
        <v>0</v>
      </c>
      <c r="R57" s="52">
        <f t="shared" si="1"/>
        <v>-270.37125</v>
      </c>
      <c r="S57" s="53"/>
      <c r="T57" s="51" t="s">
        <v>81</v>
      </c>
      <c r="U57" s="51"/>
    </row>
    <row r="58" spans="1:21" ht="63.75">
      <c r="A58" s="48"/>
      <c r="B58" s="51" t="s">
        <v>189</v>
      </c>
      <c r="C58" s="51" t="s">
        <v>190</v>
      </c>
      <c r="D58" s="51" t="s">
        <v>174</v>
      </c>
      <c r="E58" s="51" t="s">
        <v>74</v>
      </c>
      <c r="F58" s="52">
        <v>573.44</v>
      </c>
      <c r="G58" s="52">
        <v>1</v>
      </c>
      <c r="H58" s="52">
        <v>573.44</v>
      </c>
      <c r="I58" s="52">
        <v>0</v>
      </c>
      <c r="J58" s="52">
        <v>0</v>
      </c>
      <c r="K58" s="52">
        <v>0</v>
      </c>
      <c r="L58" s="52">
        <v>0</v>
      </c>
      <c r="M58" s="52">
        <v>427.28925</v>
      </c>
      <c r="N58" s="52">
        <v>0</v>
      </c>
      <c r="O58" s="52">
        <v>0</v>
      </c>
      <c r="P58" s="51"/>
      <c r="Q58" s="52">
        <f t="shared" si="4"/>
        <v>0</v>
      </c>
      <c r="R58" s="52">
        <f t="shared" si="1"/>
        <v>-427.28925</v>
      </c>
      <c r="S58" s="53"/>
      <c r="T58" s="51" t="s">
        <v>81</v>
      </c>
      <c r="U58" s="51"/>
    </row>
    <row r="59" spans="1:21" ht="78.75">
      <c r="A59" s="48"/>
      <c r="B59" s="51" t="s">
        <v>191</v>
      </c>
      <c r="C59" s="51" t="s">
        <v>192</v>
      </c>
      <c r="D59" s="51" t="s">
        <v>174</v>
      </c>
      <c r="E59" s="51" t="s">
        <v>74</v>
      </c>
      <c r="F59" s="52">
        <v>508.09</v>
      </c>
      <c r="G59" s="52">
        <v>1</v>
      </c>
      <c r="H59" s="52">
        <v>508.09</v>
      </c>
      <c r="I59" s="52">
        <v>0</v>
      </c>
      <c r="J59" s="52">
        <v>0</v>
      </c>
      <c r="K59" s="52">
        <v>0</v>
      </c>
      <c r="L59" s="52">
        <v>0</v>
      </c>
      <c r="M59" s="52">
        <v>252.1855</v>
      </c>
      <c r="N59" s="52">
        <v>0</v>
      </c>
      <c r="O59" s="52">
        <v>0</v>
      </c>
      <c r="P59" s="51"/>
      <c r="Q59" s="52">
        <f t="shared" si="4"/>
        <v>0</v>
      </c>
      <c r="R59" s="52">
        <f t="shared" si="1"/>
        <v>-252.1855</v>
      </c>
      <c r="S59" s="53"/>
      <c r="T59" s="51" t="s">
        <v>78</v>
      </c>
      <c r="U59" s="51"/>
    </row>
    <row r="60" spans="1:21" ht="63.75">
      <c r="A60" s="48"/>
      <c r="B60" s="51" t="s">
        <v>193</v>
      </c>
      <c r="C60" s="51" t="s">
        <v>194</v>
      </c>
      <c r="D60" s="51" t="s">
        <v>174</v>
      </c>
      <c r="E60" s="51" t="s">
        <v>74</v>
      </c>
      <c r="F60" s="52">
        <v>137.158</v>
      </c>
      <c r="G60" s="52">
        <v>1</v>
      </c>
      <c r="H60" s="52">
        <v>137.158</v>
      </c>
      <c r="I60" s="52">
        <v>1</v>
      </c>
      <c r="J60" s="52">
        <v>137.158</v>
      </c>
      <c r="K60" s="52">
        <v>0</v>
      </c>
      <c r="L60" s="52">
        <v>0</v>
      </c>
      <c r="M60" s="52">
        <v>66.71833</v>
      </c>
      <c r="N60" s="52">
        <v>0</v>
      </c>
      <c r="O60" s="52">
        <v>0</v>
      </c>
      <c r="P60" s="51"/>
      <c r="Q60" s="52">
        <f t="shared" si="4"/>
        <v>1</v>
      </c>
      <c r="R60" s="52">
        <f t="shared" si="1"/>
        <v>70.43966999999999</v>
      </c>
      <c r="S60" s="53"/>
      <c r="T60" s="51" t="s">
        <v>81</v>
      </c>
      <c r="U60" s="51"/>
    </row>
    <row r="61" spans="1:21" ht="63.75">
      <c r="A61" s="48"/>
      <c r="B61" s="51" t="s">
        <v>195</v>
      </c>
      <c r="C61" s="51" t="s">
        <v>196</v>
      </c>
      <c r="D61" s="51" t="s">
        <v>174</v>
      </c>
      <c r="E61" s="51" t="s">
        <v>74</v>
      </c>
      <c r="F61" s="52">
        <v>159.12</v>
      </c>
      <c r="G61" s="52">
        <v>1</v>
      </c>
      <c r="H61" s="52">
        <v>159.12</v>
      </c>
      <c r="I61" s="52">
        <v>1</v>
      </c>
      <c r="J61" s="52">
        <v>159.12</v>
      </c>
      <c r="K61" s="52">
        <v>0</v>
      </c>
      <c r="L61" s="52">
        <v>0</v>
      </c>
      <c r="M61" s="52">
        <v>77.6975</v>
      </c>
      <c r="N61" s="52">
        <v>0</v>
      </c>
      <c r="O61" s="52">
        <v>0</v>
      </c>
      <c r="P61" s="51"/>
      <c r="Q61" s="52">
        <f t="shared" si="4"/>
        <v>1</v>
      </c>
      <c r="R61" s="52">
        <f t="shared" si="1"/>
        <v>81.4225</v>
      </c>
      <c r="S61" s="53"/>
      <c r="T61" s="51" t="s">
        <v>81</v>
      </c>
      <c r="U61" s="51"/>
    </row>
    <row r="62" spans="1:21" ht="63.75">
      <c r="A62" s="48"/>
      <c r="B62" s="51" t="s">
        <v>197</v>
      </c>
      <c r="C62" s="51" t="s">
        <v>198</v>
      </c>
      <c r="D62" s="51" t="s">
        <v>174</v>
      </c>
      <c r="E62" s="51" t="s">
        <v>74</v>
      </c>
      <c r="F62" s="52">
        <v>115.11</v>
      </c>
      <c r="G62" s="52">
        <v>1</v>
      </c>
      <c r="H62" s="52">
        <v>115.11</v>
      </c>
      <c r="I62" s="52">
        <v>1</v>
      </c>
      <c r="J62" s="52">
        <v>115.11</v>
      </c>
      <c r="K62" s="52">
        <v>0</v>
      </c>
      <c r="L62" s="52">
        <v>0</v>
      </c>
      <c r="M62" s="52">
        <v>55.6945</v>
      </c>
      <c r="N62" s="52">
        <v>0</v>
      </c>
      <c r="O62" s="52">
        <v>0</v>
      </c>
      <c r="P62" s="51"/>
      <c r="Q62" s="52">
        <f t="shared" si="4"/>
        <v>1</v>
      </c>
      <c r="R62" s="52">
        <f t="shared" si="1"/>
        <v>59.4155</v>
      </c>
      <c r="S62" s="53"/>
      <c r="T62" s="51" t="s">
        <v>81</v>
      </c>
      <c r="U62" s="51"/>
    </row>
    <row r="63" spans="1:21" ht="63.75">
      <c r="A63" s="48"/>
      <c r="B63" s="51" t="s">
        <v>199</v>
      </c>
      <c r="C63" s="51" t="s">
        <v>200</v>
      </c>
      <c r="D63" s="51" t="s">
        <v>174</v>
      </c>
      <c r="E63" s="51" t="s">
        <v>74</v>
      </c>
      <c r="F63" s="52">
        <v>128.779</v>
      </c>
      <c r="G63" s="52">
        <v>1</v>
      </c>
      <c r="H63" s="52">
        <v>128.779</v>
      </c>
      <c r="I63" s="52">
        <v>1</v>
      </c>
      <c r="J63" s="52">
        <v>128.779</v>
      </c>
      <c r="K63" s="52">
        <v>0</v>
      </c>
      <c r="L63" s="52">
        <v>0</v>
      </c>
      <c r="M63" s="52">
        <v>94.08375</v>
      </c>
      <c r="N63" s="52">
        <v>0</v>
      </c>
      <c r="O63" s="52">
        <v>0</v>
      </c>
      <c r="P63" s="51"/>
      <c r="Q63" s="52">
        <f t="shared" si="4"/>
        <v>1</v>
      </c>
      <c r="R63" s="52">
        <f t="shared" si="1"/>
        <v>34.69525</v>
      </c>
      <c r="S63" s="53"/>
      <c r="T63" s="51" t="s">
        <v>81</v>
      </c>
      <c r="U63" s="51"/>
    </row>
    <row r="64" spans="1:21" ht="63.75">
      <c r="A64" s="48"/>
      <c r="B64" s="51" t="s">
        <v>201</v>
      </c>
      <c r="C64" s="51" t="s">
        <v>202</v>
      </c>
      <c r="D64" s="51" t="s">
        <v>174</v>
      </c>
      <c r="E64" s="51" t="s">
        <v>74</v>
      </c>
      <c r="F64" s="52">
        <v>112.5</v>
      </c>
      <c r="G64" s="52">
        <v>1</v>
      </c>
      <c r="H64" s="52">
        <v>112.5</v>
      </c>
      <c r="I64" s="52">
        <v>1</v>
      </c>
      <c r="J64" s="52">
        <v>112.5</v>
      </c>
      <c r="K64" s="52">
        <v>0</v>
      </c>
      <c r="L64" s="52">
        <v>0</v>
      </c>
      <c r="M64" s="52">
        <v>81.579</v>
      </c>
      <c r="N64" s="52">
        <v>0</v>
      </c>
      <c r="O64" s="52">
        <v>0</v>
      </c>
      <c r="P64" s="51"/>
      <c r="Q64" s="52">
        <f t="shared" si="4"/>
        <v>1</v>
      </c>
      <c r="R64" s="52">
        <f t="shared" si="1"/>
        <v>30.921000000000006</v>
      </c>
      <c r="S64" s="53"/>
      <c r="T64" s="51" t="s">
        <v>81</v>
      </c>
      <c r="U64" s="51"/>
    </row>
    <row r="65" spans="1:21" ht="63.75">
      <c r="A65" s="48"/>
      <c r="B65" s="51" t="s">
        <v>203</v>
      </c>
      <c r="C65" s="51" t="s">
        <v>204</v>
      </c>
      <c r="D65" s="51" t="s">
        <v>174</v>
      </c>
      <c r="E65" s="51" t="s">
        <v>74</v>
      </c>
      <c r="F65" s="52">
        <v>144.25</v>
      </c>
      <c r="G65" s="52">
        <v>1</v>
      </c>
      <c r="H65" s="52">
        <v>144.25</v>
      </c>
      <c r="I65" s="52">
        <v>1</v>
      </c>
      <c r="J65" s="52">
        <v>144.25</v>
      </c>
      <c r="K65" s="52">
        <v>0</v>
      </c>
      <c r="L65" s="52">
        <v>0</v>
      </c>
      <c r="M65" s="52">
        <v>105.3915</v>
      </c>
      <c r="N65" s="52">
        <v>0</v>
      </c>
      <c r="O65" s="52">
        <v>0</v>
      </c>
      <c r="P65" s="51"/>
      <c r="Q65" s="52">
        <f t="shared" si="4"/>
        <v>1</v>
      </c>
      <c r="R65" s="52">
        <f t="shared" si="1"/>
        <v>38.85850000000001</v>
      </c>
      <c r="S65" s="53"/>
      <c r="T65" s="51" t="s">
        <v>81</v>
      </c>
      <c r="U65" s="51"/>
    </row>
    <row r="66" spans="1:21" ht="63.75">
      <c r="A66" s="48"/>
      <c r="B66" s="51" t="s">
        <v>205</v>
      </c>
      <c r="C66" s="51" t="s">
        <v>206</v>
      </c>
      <c r="D66" s="51" t="s">
        <v>174</v>
      </c>
      <c r="E66" s="51" t="s">
        <v>74</v>
      </c>
      <c r="F66" s="52">
        <v>167.45</v>
      </c>
      <c r="G66" s="52">
        <v>1</v>
      </c>
      <c r="H66" s="52">
        <v>167.45</v>
      </c>
      <c r="I66" s="52">
        <v>1</v>
      </c>
      <c r="J66" s="52">
        <v>167.45</v>
      </c>
      <c r="K66" s="52">
        <v>0</v>
      </c>
      <c r="L66" s="52">
        <v>0</v>
      </c>
      <c r="M66" s="52">
        <v>122.79675</v>
      </c>
      <c r="N66" s="52">
        <v>0</v>
      </c>
      <c r="O66" s="52">
        <v>0</v>
      </c>
      <c r="P66" s="51"/>
      <c r="Q66" s="52">
        <f t="shared" si="4"/>
        <v>1</v>
      </c>
      <c r="R66" s="52">
        <f t="shared" si="1"/>
        <v>44.653249999999986</v>
      </c>
      <c r="S66" s="53"/>
      <c r="T66" s="51" t="s">
        <v>81</v>
      </c>
      <c r="U66" s="51"/>
    </row>
    <row r="67" spans="1:21" ht="63.75">
      <c r="A67" s="48"/>
      <c r="B67" s="51" t="s">
        <v>207</v>
      </c>
      <c r="C67" s="51" t="s">
        <v>208</v>
      </c>
      <c r="D67" s="51" t="s">
        <v>174</v>
      </c>
      <c r="E67" s="51" t="s">
        <v>74</v>
      </c>
      <c r="F67" s="52">
        <v>120.84</v>
      </c>
      <c r="G67" s="52">
        <v>1</v>
      </c>
      <c r="H67" s="52">
        <v>120.84</v>
      </c>
      <c r="I67" s="52">
        <v>1</v>
      </c>
      <c r="J67" s="52">
        <v>120.84</v>
      </c>
      <c r="K67" s="52">
        <v>0</v>
      </c>
      <c r="L67" s="52">
        <v>0</v>
      </c>
      <c r="M67" s="52">
        <v>58.56</v>
      </c>
      <c r="N67" s="52">
        <v>0</v>
      </c>
      <c r="O67" s="52">
        <v>0</v>
      </c>
      <c r="P67" s="51"/>
      <c r="Q67" s="52">
        <f t="shared" si="4"/>
        <v>1</v>
      </c>
      <c r="R67" s="52">
        <f t="shared" si="1"/>
        <v>62.28</v>
      </c>
      <c r="S67" s="53"/>
      <c r="T67" s="51" t="s">
        <v>81</v>
      </c>
      <c r="U67" s="51"/>
    </row>
    <row r="68" spans="1:21" ht="63.75">
      <c r="A68" s="48"/>
      <c r="B68" s="51" t="s">
        <v>209</v>
      </c>
      <c r="C68" s="51" t="s">
        <v>210</v>
      </c>
      <c r="D68" s="51" t="s">
        <v>174</v>
      </c>
      <c r="E68" s="51" t="s">
        <v>74</v>
      </c>
      <c r="F68" s="52">
        <v>126.19</v>
      </c>
      <c r="G68" s="52">
        <v>1</v>
      </c>
      <c r="H68" s="52">
        <v>126.19</v>
      </c>
      <c r="I68" s="52">
        <v>1</v>
      </c>
      <c r="J68" s="52">
        <v>126.19</v>
      </c>
      <c r="K68" s="52">
        <v>0</v>
      </c>
      <c r="L68" s="52">
        <v>0</v>
      </c>
      <c r="M68" s="52">
        <v>61.2355</v>
      </c>
      <c r="N68" s="52">
        <v>0</v>
      </c>
      <c r="O68" s="52">
        <v>0</v>
      </c>
      <c r="P68" s="51"/>
      <c r="Q68" s="52">
        <f t="shared" si="4"/>
        <v>1</v>
      </c>
      <c r="R68" s="52">
        <f t="shared" si="1"/>
        <v>64.9545</v>
      </c>
      <c r="S68" s="53"/>
      <c r="T68" s="51" t="s">
        <v>81</v>
      </c>
      <c r="U68" s="51"/>
    </row>
    <row r="69" spans="1:21" ht="63.75">
      <c r="A69" s="48"/>
      <c r="B69" s="51" t="s">
        <v>211</v>
      </c>
      <c r="C69" s="51" t="s">
        <v>212</v>
      </c>
      <c r="D69" s="51" t="s">
        <v>174</v>
      </c>
      <c r="E69" s="51" t="s">
        <v>74</v>
      </c>
      <c r="F69" s="52">
        <v>178.33</v>
      </c>
      <c r="G69" s="52">
        <v>1</v>
      </c>
      <c r="H69" s="52">
        <v>178.33</v>
      </c>
      <c r="I69" s="52">
        <v>1</v>
      </c>
      <c r="J69" s="52">
        <v>178.33</v>
      </c>
      <c r="K69" s="52">
        <v>0</v>
      </c>
      <c r="L69" s="52">
        <v>0</v>
      </c>
      <c r="M69" s="52">
        <v>87.3045</v>
      </c>
      <c r="N69" s="52">
        <v>0</v>
      </c>
      <c r="O69" s="52">
        <v>0</v>
      </c>
      <c r="P69" s="51"/>
      <c r="Q69" s="52">
        <f t="shared" si="4"/>
        <v>1</v>
      </c>
      <c r="R69" s="52">
        <f t="shared" si="1"/>
        <v>91.02550000000001</v>
      </c>
      <c r="S69" s="53"/>
      <c r="T69" s="51" t="s">
        <v>81</v>
      </c>
      <c r="U69" s="51"/>
    </row>
    <row r="70" spans="1:21" ht="63.75">
      <c r="A70" s="48"/>
      <c r="B70" s="51" t="s">
        <v>213</v>
      </c>
      <c r="C70" s="51" t="s">
        <v>214</v>
      </c>
      <c r="D70" s="51" t="s">
        <v>174</v>
      </c>
      <c r="E70" s="51" t="s">
        <v>74</v>
      </c>
      <c r="F70" s="52">
        <v>120.49</v>
      </c>
      <c r="G70" s="52">
        <v>1</v>
      </c>
      <c r="H70" s="52">
        <v>120.49</v>
      </c>
      <c r="I70" s="52">
        <v>1</v>
      </c>
      <c r="J70" s="52">
        <v>120.49</v>
      </c>
      <c r="K70" s="52">
        <v>0</v>
      </c>
      <c r="L70" s="52">
        <v>0</v>
      </c>
      <c r="M70" s="52">
        <v>58.3845</v>
      </c>
      <c r="N70" s="52">
        <v>0</v>
      </c>
      <c r="O70" s="52">
        <v>0</v>
      </c>
      <c r="P70" s="51"/>
      <c r="Q70" s="52">
        <f t="shared" si="4"/>
        <v>1</v>
      </c>
      <c r="R70" s="52">
        <f t="shared" si="1"/>
        <v>62.10549999999999</v>
      </c>
      <c r="S70" s="53"/>
      <c r="T70" s="51" t="s">
        <v>81</v>
      </c>
      <c r="U70" s="51"/>
    </row>
    <row r="71" spans="1:21" ht="63.75">
      <c r="A71" s="48"/>
      <c r="B71" s="51" t="s">
        <v>215</v>
      </c>
      <c r="C71" s="51" t="s">
        <v>216</v>
      </c>
      <c r="D71" s="51" t="s">
        <v>174</v>
      </c>
      <c r="E71" s="51" t="s">
        <v>74</v>
      </c>
      <c r="F71" s="52">
        <v>131.074</v>
      </c>
      <c r="G71" s="52">
        <v>1</v>
      </c>
      <c r="H71" s="52">
        <v>131.074</v>
      </c>
      <c r="I71" s="52">
        <v>1</v>
      </c>
      <c r="J71" s="52">
        <v>131.074</v>
      </c>
      <c r="K71" s="52">
        <v>0</v>
      </c>
      <c r="L71" s="52">
        <v>0</v>
      </c>
      <c r="M71" s="52">
        <v>95.514</v>
      </c>
      <c r="N71" s="52">
        <v>0</v>
      </c>
      <c r="O71" s="52">
        <v>0</v>
      </c>
      <c r="P71" s="51"/>
      <c r="Q71" s="52">
        <f t="shared" si="4"/>
        <v>1</v>
      </c>
      <c r="R71" s="52">
        <f t="shared" si="1"/>
        <v>35.56000000000002</v>
      </c>
      <c r="S71" s="53"/>
      <c r="T71" s="51" t="s">
        <v>81</v>
      </c>
      <c r="U71" s="51"/>
    </row>
    <row r="72" spans="1:21" ht="63.75">
      <c r="A72" s="48"/>
      <c r="B72" s="51" t="s">
        <v>217</v>
      </c>
      <c r="C72" s="51" t="s">
        <v>218</v>
      </c>
      <c r="D72" s="51" t="s">
        <v>174</v>
      </c>
      <c r="E72" s="51" t="s">
        <v>74</v>
      </c>
      <c r="F72" s="52">
        <v>148.369</v>
      </c>
      <c r="G72" s="52">
        <v>1</v>
      </c>
      <c r="H72" s="52">
        <v>148.369</v>
      </c>
      <c r="I72" s="52">
        <v>1</v>
      </c>
      <c r="J72" s="52">
        <v>148.369</v>
      </c>
      <c r="K72" s="52">
        <v>0</v>
      </c>
      <c r="L72" s="52">
        <v>0</v>
      </c>
      <c r="M72" s="52">
        <v>108.4845</v>
      </c>
      <c r="N72" s="52">
        <v>0</v>
      </c>
      <c r="O72" s="52">
        <v>0</v>
      </c>
      <c r="P72" s="51"/>
      <c r="Q72" s="52">
        <f t="shared" si="4"/>
        <v>1</v>
      </c>
      <c r="R72" s="52">
        <f t="shared" si="1"/>
        <v>39.8845</v>
      </c>
      <c r="S72" s="53"/>
      <c r="T72" s="51" t="s">
        <v>81</v>
      </c>
      <c r="U72" s="51"/>
    </row>
    <row r="73" spans="1:21" ht="63.75">
      <c r="A73" s="48"/>
      <c r="B73" s="51" t="s">
        <v>219</v>
      </c>
      <c r="C73" s="51" t="s">
        <v>220</v>
      </c>
      <c r="D73" s="51" t="s">
        <v>174</v>
      </c>
      <c r="E73" s="51" t="s">
        <v>74</v>
      </c>
      <c r="F73" s="52">
        <v>128.078</v>
      </c>
      <c r="G73" s="52">
        <v>1</v>
      </c>
      <c r="H73" s="52">
        <v>128.078</v>
      </c>
      <c r="I73" s="52">
        <v>1</v>
      </c>
      <c r="J73" s="52">
        <v>128.078</v>
      </c>
      <c r="K73" s="52">
        <v>0</v>
      </c>
      <c r="L73" s="52">
        <v>0</v>
      </c>
      <c r="M73" s="52">
        <v>93.26775</v>
      </c>
      <c r="N73" s="52">
        <v>0</v>
      </c>
      <c r="O73" s="52">
        <v>0</v>
      </c>
      <c r="P73" s="51"/>
      <c r="Q73" s="52">
        <f t="shared" si="4"/>
        <v>1</v>
      </c>
      <c r="R73" s="52">
        <f t="shared" si="1"/>
        <v>34.810249999999996</v>
      </c>
      <c r="S73" s="53"/>
      <c r="T73" s="51" t="s">
        <v>81</v>
      </c>
      <c r="U73" s="51"/>
    </row>
    <row r="74" spans="1:21" ht="63.75">
      <c r="A74" s="48"/>
      <c r="B74" s="51" t="s">
        <v>221</v>
      </c>
      <c r="C74" s="51" t="s">
        <v>222</v>
      </c>
      <c r="D74" s="51" t="s">
        <v>174</v>
      </c>
      <c r="E74" s="51" t="s">
        <v>74</v>
      </c>
      <c r="F74" s="52">
        <v>109.44</v>
      </c>
      <c r="G74" s="52">
        <v>1</v>
      </c>
      <c r="H74" s="52">
        <v>109.44</v>
      </c>
      <c r="I74" s="52">
        <v>1</v>
      </c>
      <c r="J74" s="52">
        <v>109.44</v>
      </c>
      <c r="K74" s="52">
        <v>0</v>
      </c>
      <c r="L74" s="52">
        <v>0</v>
      </c>
      <c r="M74" s="52">
        <v>79.28625</v>
      </c>
      <c r="N74" s="52">
        <v>0</v>
      </c>
      <c r="O74" s="52">
        <v>0</v>
      </c>
      <c r="P74" s="51"/>
      <c r="Q74" s="52">
        <f t="shared" si="4"/>
        <v>1</v>
      </c>
      <c r="R74" s="52">
        <f t="shared" si="1"/>
        <v>30.153750000000002</v>
      </c>
      <c r="S74" s="53"/>
      <c r="T74" s="51" t="s">
        <v>81</v>
      </c>
      <c r="U74" s="51"/>
    </row>
    <row r="75" spans="1:21" ht="63.75">
      <c r="A75" s="48"/>
      <c r="B75" s="51" t="s">
        <v>223</v>
      </c>
      <c r="C75" s="51" t="s">
        <v>224</v>
      </c>
      <c r="D75" s="51" t="s">
        <v>174</v>
      </c>
      <c r="E75" s="51" t="s">
        <v>74</v>
      </c>
      <c r="F75" s="52">
        <v>553.41</v>
      </c>
      <c r="G75" s="52">
        <v>1</v>
      </c>
      <c r="H75" s="52">
        <v>553.41</v>
      </c>
      <c r="I75" s="52">
        <v>1</v>
      </c>
      <c r="J75" s="52">
        <v>553.41</v>
      </c>
      <c r="K75" s="52">
        <v>0</v>
      </c>
      <c r="L75" s="52">
        <v>0</v>
      </c>
      <c r="M75" s="52">
        <v>276.01</v>
      </c>
      <c r="N75" s="52">
        <v>0</v>
      </c>
      <c r="O75" s="52">
        <v>0</v>
      </c>
      <c r="P75" s="51"/>
      <c r="Q75" s="52">
        <f t="shared" si="4"/>
        <v>1</v>
      </c>
      <c r="R75" s="52">
        <f t="shared" si="1"/>
        <v>277.4</v>
      </c>
      <c r="S75" s="53"/>
      <c r="T75" s="51" t="s">
        <v>81</v>
      </c>
      <c r="U75" s="51"/>
    </row>
    <row r="76" spans="1:21" ht="63.75">
      <c r="A76" s="48"/>
      <c r="B76" s="51" t="s">
        <v>225</v>
      </c>
      <c r="C76" s="51" t="s">
        <v>226</v>
      </c>
      <c r="D76" s="51" t="s">
        <v>174</v>
      </c>
      <c r="E76" s="51" t="s">
        <v>74</v>
      </c>
      <c r="F76" s="52">
        <v>553.41</v>
      </c>
      <c r="G76" s="52">
        <v>1</v>
      </c>
      <c r="H76" s="52">
        <v>553.41</v>
      </c>
      <c r="I76" s="52">
        <v>1</v>
      </c>
      <c r="J76" s="52">
        <v>553.41</v>
      </c>
      <c r="K76" s="52">
        <v>0</v>
      </c>
      <c r="L76" s="52">
        <v>0</v>
      </c>
      <c r="M76" s="52">
        <v>276.0085</v>
      </c>
      <c r="N76" s="52">
        <v>0</v>
      </c>
      <c r="O76" s="52">
        <v>0</v>
      </c>
      <c r="P76" s="51"/>
      <c r="Q76" s="52">
        <f t="shared" si="4"/>
        <v>1</v>
      </c>
      <c r="R76" s="52">
        <f t="shared" si="1"/>
        <v>277.40149999999994</v>
      </c>
      <c r="S76" s="53"/>
      <c r="T76" s="51" t="s">
        <v>81</v>
      </c>
      <c r="U76" s="51"/>
    </row>
    <row r="77" spans="1:21" ht="63.75">
      <c r="A77" s="48"/>
      <c r="B77" s="51" t="s">
        <v>227</v>
      </c>
      <c r="C77" s="51" t="s">
        <v>228</v>
      </c>
      <c r="D77" s="51" t="s">
        <v>174</v>
      </c>
      <c r="E77" s="51" t="s">
        <v>74</v>
      </c>
      <c r="F77" s="52">
        <v>553.41</v>
      </c>
      <c r="G77" s="52">
        <v>1</v>
      </c>
      <c r="H77" s="52">
        <v>553.41</v>
      </c>
      <c r="I77" s="52">
        <v>1</v>
      </c>
      <c r="J77" s="52">
        <v>553.41</v>
      </c>
      <c r="K77" s="52">
        <v>0</v>
      </c>
      <c r="L77" s="52">
        <v>0</v>
      </c>
      <c r="M77" s="52">
        <v>276.01</v>
      </c>
      <c r="N77" s="52">
        <v>0</v>
      </c>
      <c r="O77" s="52">
        <v>0</v>
      </c>
      <c r="P77" s="51"/>
      <c r="Q77" s="52">
        <f t="shared" si="4"/>
        <v>1</v>
      </c>
      <c r="R77" s="52">
        <f t="shared" si="1"/>
        <v>277.4</v>
      </c>
      <c r="S77" s="53"/>
      <c r="T77" s="51" t="s">
        <v>81</v>
      </c>
      <c r="U77" s="51"/>
    </row>
    <row r="78" spans="1:21" ht="63.75">
      <c r="A78" s="48"/>
      <c r="B78" s="51" t="s">
        <v>229</v>
      </c>
      <c r="C78" s="51" t="s">
        <v>230</v>
      </c>
      <c r="D78" s="51" t="s">
        <v>174</v>
      </c>
      <c r="E78" s="51" t="s">
        <v>74</v>
      </c>
      <c r="F78" s="52">
        <v>553.41</v>
      </c>
      <c r="G78" s="52">
        <v>1</v>
      </c>
      <c r="H78" s="52">
        <v>553.41</v>
      </c>
      <c r="I78" s="52">
        <v>1</v>
      </c>
      <c r="J78" s="52">
        <v>553.41</v>
      </c>
      <c r="K78" s="52">
        <v>0</v>
      </c>
      <c r="L78" s="52">
        <v>0</v>
      </c>
      <c r="M78" s="52">
        <v>274.832</v>
      </c>
      <c r="N78" s="52">
        <v>0</v>
      </c>
      <c r="O78" s="52">
        <v>0</v>
      </c>
      <c r="P78" s="51"/>
      <c r="Q78" s="52">
        <f t="shared" si="4"/>
        <v>1</v>
      </c>
      <c r="R78" s="52">
        <f t="shared" si="1"/>
        <v>278.578</v>
      </c>
      <c r="S78" s="53"/>
      <c r="T78" s="51" t="s">
        <v>81</v>
      </c>
      <c r="U78" s="51"/>
    </row>
    <row r="79" spans="1:21" ht="63.75">
      <c r="A79" s="48"/>
      <c r="B79" s="51" t="s">
        <v>231</v>
      </c>
      <c r="C79" s="51" t="s">
        <v>232</v>
      </c>
      <c r="D79" s="51" t="s">
        <v>174</v>
      </c>
      <c r="E79" s="51" t="s">
        <v>74</v>
      </c>
      <c r="F79" s="52">
        <v>553.41</v>
      </c>
      <c r="G79" s="52">
        <v>1</v>
      </c>
      <c r="H79" s="52">
        <v>553.41</v>
      </c>
      <c r="I79" s="52">
        <v>1</v>
      </c>
      <c r="J79" s="52">
        <v>553.41</v>
      </c>
      <c r="K79" s="52">
        <v>0</v>
      </c>
      <c r="L79" s="52">
        <v>0</v>
      </c>
      <c r="M79" s="52">
        <v>274.8425</v>
      </c>
      <c r="N79" s="52">
        <v>0</v>
      </c>
      <c r="O79" s="52">
        <v>0</v>
      </c>
      <c r="P79" s="51"/>
      <c r="Q79" s="52">
        <f t="shared" si="4"/>
        <v>1</v>
      </c>
      <c r="R79" s="52">
        <f t="shared" si="1"/>
        <v>278.5675</v>
      </c>
      <c r="S79" s="53"/>
      <c r="T79" s="51" t="s">
        <v>81</v>
      </c>
      <c r="U79" s="51"/>
    </row>
    <row r="80" spans="1:21" ht="63.75">
      <c r="A80" s="48"/>
      <c r="B80" s="51" t="s">
        <v>233</v>
      </c>
      <c r="C80" s="51" t="s">
        <v>234</v>
      </c>
      <c r="D80" s="51" t="s">
        <v>73</v>
      </c>
      <c r="E80" s="51" t="s">
        <v>74</v>
      </c>
      <c r="F80" s="52">
        <v>553.41</v>
      </c>
      <c r="G80" s="52">
        <v>1</v>
      </c>
      <c r="H80" s="52">
        <v>553.41</v>
      </c>
      <c r="I80" s="52">
        <v>1</v>
      </c>
      <c r="J80" s="52">
        <v>553.41</v>
      </c>
      <c r="K80" s="52">
        <v>0</v>
      </c>
      <c r="L80" s="52">
        <v>0</v>
      </c>
      <c r="M80" s="52">
        <v>274.84</v>
      </c>
      <c r="N80" s="52">
        <v>0</v>
      </c>
      <c r="O80" s="52">
        <v>0</v>
      </c>
      <c r="P80" s="51"/>
      <c r="Q80" s="52">
        <f t="shared" si="4"/>
        <v>1</v>
      </c>
      <c r="R80" s="52">
        <f t="shared" si="1"/>
        <v>278.57</v>
      </c>
      <c r="S80" s="53"/>
      <c r="T80" s="51" t="s">
        <v>81</v>
      </c>
      <c r="U80" s="51"/>
    </row>
    <row r="81" spans="1:21" ht="78.75">
      <c r="A81" s="48"/>
      <c r="B81" s="51" t="s">
        <v>235</v>
      </c>
      <c r="C81" s="51" t="s">
        <v>236</v>
      </c>
      <c r="D81" s="51" t="s">
        <v>73</v>
      </c>
      <c r="E81" s="51" t="s">
        <v>74</v>
      </c>
      <c r="F81" s="52">
        <v>553.41</v>
      </c>
      <c r="G81" s="52">
        <v>1</v>
      </c>
      <c r="H81" s="52">
        <v>553.41</v>
      </c>
      <c r="I81" s="52">
        <v>1</v>
      </c>
      <c r="J81" s="52">
        <v>553.41</v>
      </c>
      <c r="K81" s="52">
        <v>0</v>
      </c>
      <c r="L81" s="52">
        <v>0</v>
      </c>
      <c r="M81" s="52">
        <v>274.8395</v>
      </c>
      <c r="N81" s="52">
        <v>0</v>
      </c>
      <c r="O81" s="52">
        <v>0</v>
      </c>
      <c r="P81" s="51"/>
      <c r="Q81" s="52">
        <f t="shared" si="4"/>
        <v>1</v>
      </c>
      <c r="R81" s="52">
        <f t="shared" si="1"/>
        <v>278.5705</v>
      </c>
      <c r="S81" s="53"/>
      <c r="T81" s="51" t="s">
        <v>81</v>
      </c>
      <c r="U81" s="51"/>
    </row>
    <row r="82" spans="1:21" ht="78.75">
      <c r="A82" s="48"/>
      <c r="B82" s="51" t="s">
        <v>237</v>
      </c>
      <c r="C82" s="51" t="s">
        <v>238</v>
      </c>
      <c r="D82" s="51" t="s">
        <v>174</v>
      </c>
      <c r="E82" s="51" t="s">
        <v>74</v>
      </c>
      <c r="F82" s="52">
        <v>553.41</v>
      </c>
      <c r="G82" s="52">
        <v>1</v>
      </c>
      <c r="H82" s="52">
        <v>553.41</v>
      </c>
      <c r="I82" s="52">
        <v>1</v>
      </c>
      <c r="J82" s="52">
        <v>553.41</v>
      </c>
      <c r="K82" s="52">
        <v>0</v>
      </c>
      <c r="L82" s="52">
        <v>0</v>
      </c>
      <c r="M82" s="52">
        <v>276.0095</v>
      </c>
      <c r="N82" s="52">
        <v>0</v>
      </c>
      <c r="O82" s="52">
        <v>0</v>
      </c>
      <c r="P82" s="51"/>
      <c r="Q82" s="52">
        <f t="shared" si="4"/>
        <v>1</v>
      </c>
      <c r="R82" s="52">
        <f t="shared" si="1"/>
        <v>277.40049999999997</v>
      </c>
      <c r="S82" s="53"/>
      <c r="T82" s="51" t="s">
        <v>81</v>
      </c>
      <c r="U82" s="51"/>
    </row>
    <row r="83" spans="1:21" ht="78.75">
      <c r="A83" s="48"/>
      <c r="B83" s="51" t="s">
        <v>239</v>
      </c>
      <c r="C83" s="51" t="s">
        <v>240</v>
      </c>
      <c r="D83" s="51" t="s">
        <v>73</v>
      </c>
      <c r="E83" s="51" t="s">
        <v>74</v>
      </c>
      <c r="F83" s="52">
        <v>553.41</v>
      </c>
      <c r="G83" s="52">
        <v>1</v>
      </c>
      <c r="H83" s="52">
        <v>553.41</v>
      </c>
      <c r="I83" s="52">
        <v>1</v>
      </c>
      <c r="J83" s="52">
        <v>553.41</v>
      </c>
      <c r="K83" s="52">
        <v>0</v>
      </c>
      <c r="L83" s="52">
        <v>0</v>
      </c>
      <c r="M83" s="52">
        <v>276.004</v>
      </c>
      <c r="N83" s="52">
        <v>0</v>
      </c>
      <c r="O83" s="52">
        <v>0</v>
      </c>
      <c r="P83" s="51"/>
      <c r="Q83" s="52">
        <f t="shared" si="4"/>
        <v>1</v>
      </c>
      <c r="R83" s="52">
        <f t="shared" si="1"/>
        <v>277.40599999999995</v>
      </c>
      <c r="S83" s="53"/>
      <c r="T83" s="51" t="s">
        <v>81</v>
      </c>
      <c r="U83" s="51"/>
    </row>
    <row r="84" spans="1:21" ht="78.75">
      <c r="A84" s="48"/>
      <c r="B84" s="51" t="s">
        <v>241</v>
      </c>
      <c r="C84" s="51" t="s">
        <v>242</v>
      </c>
      <c r="D84" s="51" t="s">
        <v>174</v>
      </c>
      <c r="E84" s="51"/>
      <c r="F84" s="52">
        <v>553.41</v>
      </c>
      <c r="G84" s="52">
        <v>1</v>
      </c>
      <c r="H84" s="52">
        <v>553.41</v>
      </c>
      <c r="I84" s="52">
        <v>1</v>
      </c>
      <c r="J84" s="52">
        <v>553.41</v>
      </c>
      <c r="K84" s="52">
        <v>0</v>
      </c>
      <c r="L84" s="52">
        <v>0</v>
      </c>
      <c r="M84" s="52">
        <v>276.0095</v>
      </c>
      <c r="N84" s="52">
        <v>0</v>
      </c>
      <c r="O84" s="52">
        <v>0</v>
      </c>
      <c r="P84" s="51"/>
      <c r="Q84" s="52">
        <f t="shared" si="4"/>
        <v>1</v>
      </c>
      <c r="R84" s="52">
        <f t="shared" si="1"/>
        <v>277.40049999999997</v>
      </c>
      <c r="S84" s="53"/>
      <c r="T84" s="51" t="s">
        <v>81</v>
      </c>
      <c r="U84" s="51"/>
    </row>
    <row r="85" spans="1:21" ht="63.75">
      <c r="A85" s="48"/>
      <c r="B85" s="51" t="s">
        <v>243</v>
      </c>
      <c r="C85" s="51" t="s">
        <v>244</v>
      </c>
      <c r="D85" s="51" t="s">
        <v>174</v>
      </c>
      <c r="E85" s="51" t="s">
        <v>74</v>
      </c>
      <c r="F85" s="52">
        <v>1171.336</v>
      </c>
      <c r="G85" s="52">
        <v>1</v>
      </c>
      <c r="H85" s="52">
        <v>1171.336</v>
      </c>
      <c r="I85" s="52">
        <v>0</v>
      </c>
      <c r="J85" s="52">
        <v>0</v>
      </c>
      <c r="K85" s="52">
        <v>0</v>
      </c>
      <c r="L85" s="52">
        <v>0</v>
      </c>
      <c r="M85" s="52">
        <v>584.9725</v>
      </c>
      <c r="N85" s="52">
        <v>0</v>
      </c>
      <c r="O85" s="52">
        <v>0</v>
      </c>
      <c r="P85" s="51"/>
      <c r="Q85" s="52">
        <f t="shared" si="4"/>
        <v>0</v>
      </c>
      <c r="R85" s="52">
        <f t="shared" si="1"/>
        <v>-584.9725</v>
      </c>
      <c r="S85" s="53"/>
      <c r="T85" s="51" t="s">
        <v>81</v>
      </c>
      <c r="U85" s="51"/>
    </row>
    <row r="86" spans="1:21" ht="63.75">
      <c r="A86" s="48"/>
      <c r="B86" s="51" t="s">
        <v>245</v>
      </c>
      <c r="C86" s="51" t="s">
        <v>246</v>
      </c>
      <c r="D86" s="51" t="s">
        <v>174</v>
      </c>
      <c r="E86" s="51" t="s">
        <v>74</v>
      </c>
      <c r="F86" s="52">
        <v>1507.72</v>
      </c>
      <c r="G86" s="52">
        <v>1</v>
      </c>
      <c r="H86" s="52">
        <v>1507.72</v>
      </c>
      <c r="I86" s="52">
        <v>0</v>
      </c>
      <c r="J86" s="52">
        <v>0</v>
      </c>
      <c r="K86" s="52">
        <v>0</v>
      </c>
      <c r="L86" s="52">
        <v>0</v>
      </c>
      <c r="M86" s="52">
        <v>753.165</v>
      </c>
      <c r="N86" s="52">
        <v>0</v>
      </c>
      <c r="O86" s="52">
        <v>0</v>
      </c>
      <c r="P86" s="51"/>
      <c r="Q86" s="52">
        <f t="shared" si="4"/>
        <v>0</v>
      </c>
      <c r="R86" s="52">
        <f t="shared" si="1"/>
        <v>-753.165</v>
      </c>
      <c r="S86" s="53"/>
      <c r="T86" s="51" t="s">
        <v>81</v>
      </c>
      <c r="U86" s="51"/>
    </row>
    <row r="87" spans="1:21" ht="243.75">
      <c r="A87" s="48"/>
      <c r="B87" s="51" t="s">
        <v>247</v>
      </c>
      <c r="C87" s="51" t="s">
        <v>248</v>
      </c>
      <c r="D87" s="51" t="s">
        <v>174</v>
      </c>
      <c r="E87" s="51" t="s">
        <v>74</v>
      </c>
      <c r="F87" s="52">
        <v>115.71</v>
      </c>
      <c r="G87" s="52">
        <v>1</v>
      </c>
      <c r="H87" s="52">
        <v>115.71</v>
      </c>
      <c r="I87" s="52">
        <v>1</v>
      </c>
      <c r="J87" s="52">
        <v>115.71</v>
      </c>
      <c r="K87" s="52">
        <f aca="true" t="shared" si="7" ref="K87:K99">M87/L87</f>
        <v>68.34072</v>
      </c>
      <c r="L87" s="52">
        <v>1</v>
      </c>
      <c r="M87" s="52">
        <v>68.34072</v>
      </c>
      <c r="N87" s="52">
        <v>1</v>
      </c>
      <c r="O87" s="52">
        <v>68.34072</v>
      </c>
      <c r="P87" s="51" t="s">
        <v>249</v>
      </c>
      <c r="Q87" s="52">
        <f t="shared" si="4"/>
        <v>0</v>
      </c>
      <c r="R87" s="52">
        <f t="shared" si="1"/>
        <v>47.36927999999999</v>
      </c>
      <c r="S87" s="53">
        <f aca="true" t="shared" si="8" ref="S87:S94">K87/F87-1</f>
        <v>-0.40937931034482755</v>
      </c>
      <c r="T87" s="51" t="s">
        <v>250</v>
      </c>
      <c r="U87" s="51"/>
    </row>
    <row r="88" spans="1:21" ht="288.75">
      <c r="A88" s="48"/>
      <c r="B88" s="51" t="s">
        <v>251</v>
      </c>
      <c r="C88" s="51" t="s">
        <v>252</v>
      </c>
      <c r="D88" s="51" t="s">
        <v>174</v>
      </c>
      <c r="E88" s="51" t="s">
        <v>74</v>
      </c>
      <c r="F88" s="52">
        <v>118.98</v>
      </c>
      <c r="G88" s="52">
        <v>1</v>
      </c>
      <c r="H88" s="52">
        <v>118.98</v>
      </c>
      <c r="I88" s="52">
        <v>1</v>
      </c>
      <c r="J88" s="52">
        <v>118.98</v>
      </c>
      <c r="K88" s="52">
        <f t="shared" si="7"/>
        <v>71.38091</v>
      </c>
      <c r="L88" s="52">
        <v>1</v>
      </c>
      <c r="M88" s="52">
        <v>71.38091</v>
      </c>
      <c r="N88" s="52">
        <v>1</v>
      </c>
      <c r="O88" s="52">
        <v>71.38091</v>
      </c>
      <c r="P88" s="51" t="s">
        <v>249</v>
      </c>
      <c r="Q88" s="52">
        <f t="shared" si="4"/>
        <v>0</v>
      </c>
      <c r="R88" s="52">
        <f t="shared" si="1"/>
        <v>47.599090000000004</v>
      </c>
      <c r="S88" s="53">
        <f t="shared" si="8"/>
        <v>-0.40005958984703316</v>
      </c>
      <c r="T88" s="51" t="s">
        <v>253</v>
      </c>
      <c r="U88" s="51"/>
    </row>
    <row r="89" spans="1:21" ht="243.75">
      <c r="A89" s="48"/>
      <c r="B89" s="51" t="s">
        <v>254</v>
      </c>
      <c r="C89" s="51" t="s">
        <v>255</v>
      </c>
      <c r="D89" s="51" t="s">
        <v>174</v>
      </c>
      <c r="E89" s="51" t="s">
        <v>74</v>
      </c>
      <c r="F89" s="52">
        <v>112.47</v>
      </c>
      <c r="G89" s="52">
        <v>1</v>
      </c>
      <c r="H89" s="52">
        <v>112.47</v>
      </c>
      <c r="I89" s="52">
        <v>1</v>
      </c>
      <c r="J89" s="52">
        <v>112.47</v>
      </c>
      <c r="K89" s="52">
        <f t="shared" si="7"/>
        <v>67.4823</v>
      </c>
      <c r="L89" s="52">
        <v>1</v>
      </c>
      <c r="M89" s="52">
        <v>67.4823</v>
      </c>
      <c r="N89" s="52">
        <v>1</v>
      </c>
      <c r="O89" s="52">
        <v>67.4823</v>
      </c>
      <c r="P89" s="51" t="s">
        <v>249</v>
      </c>
      <c r="Q89" s="52">
        <f t="shared" si="4"/>
        <v>0</v>
      </c>
      <c r="R89" s="52">
        <f t="shared" si="1"/>
        <v>44.987700000000004</v>
      </c>
      <c r="S89" s="53">
        <f t="shared" si="8"/>
        <v>-0.39999733262203263</v>
      </c>
      <c r="T89" s="51" t="s">
        <v>250</v>
      </c>
      <c r="U89" s="51"/>
    </row>
    <row r="90" spans="1:21" ht="288.75">
      <c r="A90" s="48"/>
      <c r="B90" s="51" t="s">
        <v>256</v>
      </c>
      <c r="C90" s="51" t="s">
        <v>257</v>
      </c>
      <c r="D90" s="51" t="s">
        <v>174</v>
      </c>
      <c r="E90" s="51" t="s">
        <v>74</v>
      </c>
      <c r="F90" s="52">
        <v>108.86</v>
      </c>
      <c r="G90" s="52">
        <v>1</v>
      </c>
      <c r="H90" s="52">
        <v>108.86</v>
      </c>
      <c r="I90" s="52">
        <v>1</v>
      </c>
      <c r="J90" s="52">
        <v>108.86</v>
      </c>
      <c r="K90" s="52">
        <f t="shared" si="7"/>
        <v>65.46449</v>
      </c>
      <c r="L90" s="52">
        <v>1</v>
      </c>
      <c r="M90" s="52">
        <v>65.46449</v>
      </c>
      <c r="N90" s="52">
        <v>1</v>
      </c>
      <c r="O90" s="52">
        <v>65.46449</v>
      </c>
      <c r="P90" s="51" t="s">
        <v>249</v>
      </c>
      <c r="Q90" s="52">
        <f t="shared" si="4"/>
        <v>0</v>
      </c>
      <c r="R90" s="52">
        <f t="shared" si="1"/>
        <v>43.39551</v>
      </c>
      <c r="S90" s="53">
        <f t="shared" si="8"/>
        <v>-0.3986359544368915</v>
      </c>
      <c r="T90" s="51" t="s">
        <v>253</v>
      </c>
      <c r="U90" s="51"/>
    </row>
    <row r="91" spans="1:21" ht="288.75">
      <c r="A91" s="48"/>
      <c r="B91" s="51" t="s">
        <v>258</v>
      </c>
      <c r="C91" s="51" t="s">
        <v>259</v>
      </c>
      <c r="D91" s="51" t="s">
        <v>174</v>
      </c>
      <c r="E91" s="51" t="s">
        <v>74</v>
      </c>
      <c r="F91" s="52">
        <v>111.24</v>
      </c>
      <c r="G91" s="52">
        <v>1</v>
      </c>
      <c r="H91" s="52">
        <v>111.24</v>
      </c>
      <c r="I91" s="52">
        <v>1</v>
      </c>
      <c r="J91" s="52">
        <v>111.24</v>
      </c>
      <c r="K91" s="52">
        <f t="shared" si="7"/>
        <v>64.68065</v>
      </c>
      <c r="L91" s="52">
        <v>1</v>
      </c>
      <c r="M91" s="52">
        <v>64.68065</v>
      </c>
      <c r="N91" s="52">
        <v>1</v>
      </c>
      <c r="O91" s="52">
        <v>64.68065</v>
      </c>
      <c r="P91" s="51" t="s">
        <v>249</v>
      </c>
      <c r="Q91" s="52">
        <f t="shared" si="4"/>
        <v>0</v>
      </c>
      <c r="R91" s="52">
        <f t="shared" si="1"/>
        <v>46.559349999999995</v>
      </c>
      <c r="S91" s="53">
        <f t="shared" si="8"/>
        <v>-0.41854863358504135</v>
      </c>
      <c r="T91" s="51" t="s">
        <v>253</v>
      </c>
      <c r="U91" s="51"/>
    </row>
    <row r="92" spans="1:21" ht="243.75">
      <c r="A92" s="48"/>
      <c r="B92" s="51" t="s">
        <v>260</v>
      </c>
      <c r="C92" s="51" t="s">
        <v>261</v>
      </c>
      <c r="D92" s="51" t="s">
        <v>174</v>
      </c>
      <c r="E92" s="51" t="s">
        <v>74</v>
      </c>
      <c r="F92" s="52">
        <v>115.33</v>
      </c>
      <c r="G92" s="52">
        <v>1</v>
      </c>
      <c r="H92" s="52">
        <v>115.33</v>
      </c>
      <c r="I92" s="52">
        <v>1</v>
      </c>
      <c r="J92" s="52">
        <v>115.33</v>
      </c>
      <c r="K92" s="52">
        <f t="shared" si="7"/>
        <v>67.64006</v>
      </c>
      <c r="L92" s="52">
        <v>1</v>
      </c>
      <c r="M92" s="52">
        <v>67.64006</v>
      </c>
      <c r="N92" s="52">
        <v>1</v>
      </c>
      <c r="O92" s="52">
        <v>67.64006</v>
      </c>
      <c r="P92" s="51" t="s">
        <v>249</v>
      </c>
      <c r="Q92" s="52">
        <f t="shared" si="4"/>
        <v>0</v>
      </c>
      <c r="R92" s="52">
        <f t="shared" si="1"/>
        <v>47.68993999999999</v>
      </c>
      <c r="S92" s="53">
        <f t="shared" si="8"/>
        <v>-0.413508540709269</v>
      </c>
      <c r="T92" s="51" t="s">
        <v>250</v>
      </c>
      <c r="U92" s="51"/>
    </row>
    <row r="93" spans="1:21" ht="288.75">
      <c r="A93" s="48"/>
      <c r="B93" s="51" t="s">
        <v>262</v>
      </c>
      <c r="C93" s="51" t="s">
        <v>263</v>
      </c>
      <c r="D93" s="51" t="s">
        <v>174</v>
      </c>
      <c r="E93" s="51" t="s">
        <v>74</v>
      </c>
      <c r="F93" s="52">
        <v>112.05</v>
      </c>
      <c r="G93" s="52">
        <v>1</v>
      </c>
      <c r="H93" s="52">
        <v>112.05</v>
      </c>
      <c r="I93" s="52">
        <v>1</v>
      </c>
      <c r="J93" s="52">
        <v>112.05</v>
      </c>
      <c r="K93" s="52">
        <f t="shared" si="7"/>
        <v>67.17267</v>
      </c>
      <c r="L93" s="52">
        <v>1</v>
      </c>
      <c r="M93" s="52">
        <v>67.17267</v>
      </c>
      <c r="N93" s="52">
        <v>1</v>
      </c>
      <c r="O93" s="52">
        <v>67.17267</v>
      </c>
      <c r="P93" s="51" t="s">
        <v>249</v>
      </c>
      <c r="Q93" s="52">
        <f t="shared" si="4"/>
        <v>0</v>
      </c>
      <c r="R93" s="52">
        <f t="shared" si="1"/>
        <v>44.87733</v>
      </c>
      <c r="S93" s="53">
        <f t="shared" si="8"/>
        <v>-0.4005116465863454</v>
      </c>
      <c r="T93" s="51" t="s">
        <v>253</v>
      </c>
      <c r="U93" s="51"/>
    </row>
    <row r="94" spans="1:21" ht="288.75">
      <c r="A94" s="48"/>
      <c r="B94" s="51" t="s">
        <v>264</v>
      </c>
      <c r="C94" s="51" t="s">
        <v>265</v>
      </c>
      <c r="D94" s="51" t="s">
        <v>174</v>
      </c>
      <c r="E94" s="51" t="s">
        <v>74</v>
      </c>
      <c r="F94" s="52">
        <v>106.11</v>
      </c>
      <c r="G94" s="52">
        <v>1</v>
      </c>
      <c r="H94" s="52">
        <v>106.11</v>
      </c>
      <c r="I94" s="52">
        <v>1</v>
      </c>
      <c r="J94" s="52">
        <v>106.11</v>
      </c>
      <c r="K94" s="52">
        <f t="shared" si="7"/>
        <v>66.93291</v>
      </c>
      <c r="L94" s="52">
        <v>1</v>
      </c>
      <c r="M94" s="52">
        <v>66.93291</v>
      </c>
      <c r="N94" s="52">
        <v>1</v>
      </c>
      <c r="O94" s="52">
        <v>66.93291</v>
      </c>
      <c r="P94" s="51" t="s">
        <v>249</v>
      </c>
      <c r="Q94" s="52">
        <f t="shared" si="4"/>
        <v>0</v>
      </c>
      <c r="R94" s="52">
        <f t="shared" si="1"/>
        <v>39.17708999999999</v>
      </c>
      <c r="S94" s="53">
        <f t="shared" si="8"/>
        <v>-0.36921204410517383</v>
      </c>
      <c r="T94" s="51" t="s">
        <v>253</v>
      </c>
      <c r="U94" s="51"/>
    </row>
    <row r="95" spans="1:21" ht="288.75">
      <c r="A95" s="48"/>
      <c r="B95" s="51" t="s">
        <v>266</v>
      </c>
      <c r="C95" s="51" t="s">
        <v>267</v>
      </c>
      <c r="D95" s="51" t="s">
        <v>174</v>
      </c>
      <c r="E95" s="51" t="s">
        <v>74</v>
      </c>
      <c r="F95" s="52">
        <v>116.21</v>
      </c>
      <c r="G95" s="52">
        <v>1</v>
      </c>
      <c r="H95" s="52">
        <v>116.21</v>
      </c>
      <c r="I95" s="52">
        <v>1</v>
      </c>
      <c r="J95" s="52">
        <v>116.21</v>
      </c>
      <c r="K95" s="52" t="e">
        <f t="shared" si="7"/>
        <v>#DIV/0!</v>
      </c>
      <c r="L95" s="52">
        <v>0</v>
      </c>
      <c r="M95" s="52">
        <v>71.35532</v>
      </c>
      <c r="N95" s="52">
        <v>0</v>
      </c>
      <c r="O95" s="52">
        <v>0</v>
      </c>
      <c r="P95" s="51"/>
      <c r="Q95" s="52">
        <f t="shared" si="4"/>
        <v>1</v>
      </c>
      <c r="R95" s="52">
        <f t="shared" si="1"/>
        <v>44.85467999999999</v>
      </c>
      <c r="S95" s="53"/>
      <c r="T95" s="51" t="s">
        <v>253</v>
      </c>
      <c r="U95" s="51"/>
    </row>
    <row r="96" spans="1:21" ht="288.75">
      <c r="A96" s="48"/>
      <c r="B96" s="51" t="s">
        <v>268</v>
      </c>
      <c r="C96" s="51" t="s">
        <v>269</v>
      </c>
      <c r="D96" s="51" t="s">
        <v>174</v>
      </c>
      <c r="E96" s="51" t="s">
        <v>74</v>
      </c>
      <c r="F96" s="52">
        <v>112.99</v>
      </c>
      <c r="G96" s="52">
        <v>1</v>
      </c>
      <c r="H96" s="52">
        <v>112.99</v>
      </c>
      <c r="I96" s="52">
        <v>1</v>
      </c>
      <c r="J96" s="52">
        <v>112.99</v>
      </c>
      <c r="K96" s="52" t="e">
        <f t="shared" si="7"/>
        <v>#DIV/0!</v>
      </c>
      <c r="L96" s="52">
        <v>0</v>
      </c>
      <c r="M96" s="52">
        <v>70.00088</v>
      </c>
      <c r="N96" s="52">
        <v>0</v>
      </c>
      <c r="O96" s="52">
        <v>0</v>
      </c>
      <c r="P96" s="51"/>
      <c r="Q96" s="52">
        <f t="shared" si="4"/>
        <v>1</v>
      </c>
      <c r="R96" s="52">
        <f t="shared" si="1"/>
        <v>42.98912</v>
      </c>
      <c r="S96" s="53"/>
      <c r="T96" s="51" t="s">
        <v>253</v>
      </c>
      <c r="U96" s="51"/>
    </row>
    <row r="97" spans="1:21" ht="288.75">
      <c r="A97" s="48"/>
      <c r="B97" s="51" t="s">
        <v>270</v>
      </c>
      <c r="C97" s="51" t="s">
        <v>271</v>
      </c>
      <c r="D97" s="51" t="s">
        <v>174</v>
      </c>
      <c r="E97" s="51" t="s">
        <v>74</v>
      </c>
      <c r="F97" s="52">
        <v>108.24</v>
      </c>
      <c r="G97" s="52">
        <v>1</v>
      </c>
      <c r="H97" s="52">
        <v>108.24</v>
      </c>
      <c r="I97" s="52">
        <v>1</v>
      </c>
      <c r="J97" s="52">
        <v>108.24</v>
      </c>
      <c r="K97" s="52">
        <f t="shared" si="7"/>
        <v>67.41693</v>
      </c>
      <c r="L97" s="52">
        <v>1</v>
      </c>
      <c r="M97" s="52">
        <v>67.41693</v>
      </c>
      <c r="N97" s="52">
        <v>1</v>
      </c>
      <c r="O97" s="52">
        <v>67.41693</v>
      </c>
      <c r="P97" s="51" t="s">
        <v>249</v>
      </c>
      <c r="Q97" s="52">
        <f t="shared" si="4"/>
        <v>0</v>
      </c>
      <c r="R97" s="52">
        <f t="shared" si="1"/>
        <v>40.82307</v>
      </c>
      <c r="S97" s="53">
        <f aca="true" t="shared" si="9" ref="S97:S99">K97/F97-1</f>
        <v>-0.3771532705099778</v>
      </c>
      <c r="T97" s="51" t="s">
        <v>253</v>
      </c>
      <c r="U97" s="51"/>
    </row>
    <row r="98" spans="1:21" ht="288.75">
      <c r="A98" s="48"/>
      <c r="B98" s="51" t="s">
        <v>272</v>
      </c>
      <c r="C98" s="51" t="s">
        <v>273</v>
      </c>
      <c r="D98" s="51" t="s">
        <v>174</v>
      </c>
      <c r="E98" s="51" t="s">
        <v>74</v>
      </c>
      <c r="F98" s="52">
        <v>114.69</v>
      </c>
      <c r="G98" s="52">
        <v>1</v>
      </c>
      <c r="H98" s="52">
        <v>114.69</v>
      </c>
      <c r="I98" s="52">
        <v>1</v>
      </c>
      <c r="J98" s="52">
        <v>114.69</v>
      </c>
      <c r="K98" s="52">
        <f t="shared" si="7"/>
        <v>69.86704</v>
      </c>
      <c r="L98" s="52">
        <v>1</v>
      </c>
      <c r="M98" s="52">
        <v>69.86704</v>
      </c>
      <c r="N98" s="52">
        <v>1</v>
      </c>
      <c r="O98" s="52">
        <v>69.86704</v>
      </c>
      <c r="P98" s="51" t="s">
        <v>249</v>
      </c>
      <c r="Q98" s="52">
        <f t="shared" si="4"/>
        <v>0</v>
      </c>
      <c r="R98" s="52">
        <f t="shared" si="1"/>
        <v>44.822959999999995</v>
      </c>
      <c r="S98" s="53">
        <f t="shared" si="9"/>
        <v>-0.3908183799808178</v>
      </c>
      <c r="T98" s="51" t="s">
        <v>253</v>
      </c>
      <c r="U98" s="51"/>
    </row>
    <row r="99" spans="1:21" ht="288.75">
      <c r="A99" s="48"/>
      <c r="B99" s="51" t="s">
        <v>274</v>
      </c>
      <c r="C99" s="51" t="s">
        <v>275</v>
      </c>
      <c r="D99" s="51" t="s">
        <v>174</v>
      </c>
      <c r="E99" s="51" t="s">
        <v>74</v>
      </c>
      <c r="F99" s="52">
        <v>111.62</v>
      </c>
      <c r="G99" s="52">
        <v>1</v>
      </c>
      <c r="H99" s="52">
        <v>111.62</v>
      </c>
      <c r="I99" s="52">
        <v>1</v>
      </c>
      <c r="J99" s="52">
        <v>111.62</v>
      </c>
      <c r="K99" s="52">
        <f t="shared" si="7"/>
        <v>66.77648</v>
      </c>
      <c r="L99" s="52">
        <v>1</v>
      </c>
      <c r="M99" s="52">
        <v>66.77648</v>
      </c>
      <c r="N99" s="52">
        <v>1</v>
      </c>
      <c r="O99" s="52">
        <v>66.77648</v>
      </c>
      <c r="P99" s="51" t="s">
        <v>249</v>
      </c>
      <c r="Q99" s="52">
        <f t="shared" si="4"/>
        <v>0</v>
      </c>
      <c r="R99" s="52">
        <f t="shared" si="1"/>
        <v>44.84352</v>
      </c>
      <c r="S99" s="53">
        <f t="shared" si="9"/>
        <v>-0.4017516574090665</v>
      </c>
      <c r="T99" s="51" t="s">
        <v>253</v>
      </c>
      <c r="U99" s="51"/>
    </row>
    <row r="100" spans="1:21" ht="288.75">
      <c r="A100" s="48"/>
      <c r="B100" s="51" t="s">
        <v>276</v>
      </c>
      <c r="C100" s="51" t="s">
        <v>277</v>
      </c>
      <c r="D100" s="51" t="s">
        <v>174</v>
      </c>
      <c r="E100" s="51" t="s">
        <v>74</v>
      </c>
      <c r="F100" s="52">
        <v>111.93</v>
      </c>
      <c r="G100" s="52">
        <v>1</v>
      </c>
      <c r="H100" s="52">
        <v>111.93</v>
      </c>
      <c r="I100" s="52">
        <v>1</v>
      </c>
      <c r="J100" s="52">
        <v>111.93</v>
      </c>
      <c r="K100" s="52">
        <v>0</v>
      </c>
      <c r="L100" s="52">
        <v>0</v>
      </c>
      <c r="M100" s="52">
        <v>67.51186</v>
      </c>
      <c r="N100" s="52">
        <v>0</v>
      </c>
      <c r="O100" s="52">
        <v>0</v>
      </c>
      <c r="P100" s="51"/>
      <c r="Q100" s="52">
        <f t="shared" si="4"/>
        <v>1</v>
      </c>
      <c r="R100" s="52">
        <f t="shared" si="1"/>
        <v>44.41814000000001</v>
      </c>
      <c r="S100" s="53"/>
      <c r="T100" s="51" t="s">
        <v>253</v>
      </c>
      <c r="U100" s="51"/>
    </row>
    <row r="101" spans="1:21" ht="228.75">
      <c r="A101" s="48"/>
      <c r="B101" s="51" t="s">
        <v>278</v>
      </c>
      <c r="C101" s="51" t="s">
        <v>279</v>
      </c>
      <c r="D101" s="51" t="s">
        <v>174</v>
      </c>
      <c r="E101" s="51" t="s">
        <v>74</v>
      </c>
      <c r="F101" s="52">
        <v>123.42</v>
      </c>
      <c r="G101" s="52">
        <v>1</v>
      </c>
      <c r="H101" s="52">
        <v>123.42</v>
      </c>
      <c r="I101" s="52">
        <v>1</v>
      </c>
      <c r="J101" s="52">
        <v>123.42</v>
      </c>
      <c r="K101" s="52">
        <v>0</v>
      </c>
      <c r="L101" s="52">
        <v>0</v>
      </c>
      <c r="M101" s="52">
        <v>32.32306</v>
      </c>
      <c r="N101" s="52">
        <v>0</v>
      </c>
      <c r="O101" s="52">
        <v>0</v>
      </c>
      <c r="P101" s="51"/>
      <c r="Q101" s="52">
        <f t="shared" si="4"/>
        <v>1</v>
      </c>
      <c r="R101" s="52">
        <f t="shared" si="1"/>
        <v>91.09694</v>
      </c>
      <c r="S101" s="53"/>
      <c r="T101" s="51" t="s">
        <v>280</v>
      </c>
      <c r="U101" s="51"/>
    </row>
    <row r="102" spans="1:21" ht="228.75">
      <c r="A102" s="48"/>
      <c r="B102" s="51" t="s">
        <v>281</v>
      </c>
      <c r="C102" s="51" t="s">
        <v>282</v>
      </c>
      <c r="D102" s="51" t="s">
        <v>174</v>
      </c>
      <c r="E102" s="51" t="s">
        <v>74</v>
      </c>
      <c r="F102" s="52">
        <v>105.33</v>
      </c>
      <c r="G102" s="52">
        <v>1</v>
      </c>
      <c r="H102" s="52">
        <v>105.33</v>
      </c>
      <c r="I102" s="52">
        <v>1</v>
      </c>
      <c r="J102" s="52">
        <v>105.33</v>
      </c>
      <c r="K102" s="52">
        <v>0</v>
      </c>
      <c r="L102" s="52">
        <v>0</v>
      </c>
      <c r="M102" s="52">
        <v>31.51952</v>
      </c>
      <c r="N102" s="52">
        <v>0</v>
      </c>
      <c r="O102" s="52">
        <v>0</v>
      </c>
      <c r="P102" s="51"/>
      <c r="Q102" s="52">
        <f t="shared" si="4"/>
        <v>1</v>
      </c>
      <c r="R102" s="52">
        <f t="shared" si="1"/>
        <v>73.81048</v>
      </c>
      <c r="S102" s="53"/>
      <c r="T102" s="51" t="s">
        <v>280</v>
      </c>
      <c r="U102" s="51"/>
    </row>
    <row r="103" spans="1:21" ht="228.75">
      <c r="A103" s="48"/>
      <c r="B103" s="51" t="s">
        <v>283</v>
      </c>
      <c r="C103" s="51" t="s">
        <v>284</v>
      </c>
      <c r="D103" s="51" t="s">
        <v>174</v>
      </c>
      <c r="E103" s="51" t="s">
        <v>74</v>
      </c>
      <c r="F103" s="52">
        <v>103.01</v>
      </c>
      <c r="G103" s="52">
        <v>1</v>
      </c>
      <c r="H103" s="52">
        <v>103.01</v>
      </c>
      <c r="I103" s="52">
        <v>1</v>
      </c>
      <c r="J103" s="52">
        <v>103.01</v>
      </c>
      <c r="K103" s="52">
        <v>0</v>
      </c>
      <c r="L103" s="52">
        <v>0</v>
      </c>
      <c r="M103" s="52">
        <v>31.76659</v>
      </c>
      <c r="N103" s="52">
        <v>0</v>
      </c>
      <c r="O103" s="52">
        <v>0</v>
      </c>
      <c r="P103" s="51"/>
      <c r="Q103" s="52">
        <f t="shared" si="4"/>
        <v>1</v>
      </c>
      <c r="R103" s="52">
        <f t="shared" si="1"/>
        <v>71.24341000000001</v>
      </c>
      <c r="S103" s="53"/>
      <c r="T103" s="51" t="s">
        <v>280</v>
      </c>
      <c r="U103" s="51"/>
    </row>
    <row r="104" spans="1:21" ht="228.75">
      <c r="A104" s="48"/>
      <c r="B104" s="51" t="s">
        <v>285</v>
      </c>
      <c r="C104" s="51" t="s">
        <v>286</v>
      </c>
      <c r="D104" s="51" t="s">
        <v>174</v>
      </c>
      <c r="E104" s="51" t="s">
        <v>74</v>
      </c>
      <c r="F104" s="52">
        <v>104.18</v>
      </c>
      <c r="G104" s="52">
        <v>1</v>
      </c>
      <c r="H104" s="52">
        <v>104.18</v>
      </c>
      <c r="I104" s="52">
        <v>1</v>
      </c>
      <c r="J104" s="52">
        <v>104.18</v>
      </c>
      <c r="K104" s="52">
        <v>0</v>
      </c>
      <c r="L104" s="52">
        <v>0</v>
      </c>
      <c r="M104" s="52">
        <v>34.33028</v>
      </c>
      <c r="N104" s="52">
        <v>0</v>
      </c>
      <c r="O104" s="52">
        <v>0</v>
      </c>
      <c r="P104" s="51"/>
      <c r="Q104" s="52">
        <f t="shared" si="4"/>
        <v>1</v>
      </c>
      <c r="R104" s="52">
        <f t="shared" si="1"/>
        <v>69.84972</v>
      </c>
      <c r="S104" s="53"/>
      <c r="T104" s="51" t="s">
        <v>280</v>
      </c>
      <c r="U104" s="51"/>
    </row>
    <row r="105" spans="1:21" ht="228.75">
      <c r="A105" s="48"/>
      <c r="B105" s="51" t="s">
        <v>287</v>
      </c>
      <c r="C105" s="51" t="s">
        <v>288</v>
      </c>
      <c r="D105" s="51" t="s">
        <v>174</v>
      </c>
      <c r="E105" s="51" t="s">
        <v>74</v>
      </c>
      <c r="F105" s="52">
        <v>125.61</v>
      </c>
      <c r="G105" s="52">
        <v>1</v>
      </c>
      <c r="H105" s="52">
        <v>125.61</v>
      </c>
      <c r="I105" s="52">
        <v>1</v>
      </c>
      <c r="J105" s="52">
        <v>125.61</v>
      </c>
      <c r="K105" s="52">
        <v>0</v>
      </c>
      <c r="L105" s="52">
        <v>0</v>
      </c>
      <c r="M105" s="52">
        <v>35.67062</v>
      </c>
      <c r="N105" s="52">
        <v>0</v>
      </c>
      <c r="O105" s="52">
        <v>0</v>
      </c>
      <c r="P105" s="51"/>
      <c r="Q105" s="52">
        <f t="shared" si="4"/>
        <v>1</v>
      </c>
      <c r="R105" s="52">
        <f t="shared" si="1"/>
        <v>89.93938</v>
      </c>
      <c r="S105" s="53"/>
      <c r="T105" s="51" t="s">
        <v>280</v>
      </c>
      <c r="U105" s="51"/>
    </row>
    <row r="106" spans="1:21" ht="228.75">
      <c r="A106" s="48"/>
      <c r="B106" s="51" t="s">
        <v>289</v>
      </c>
      <c r="C106" s="51" t="s">
        <v>290</v>
      </c>
      <c r="D106" s="51" t="s">
        <v>174</v>
      </c>
      <c r="E106" s="51" t="s">
        <v>74</v>
      </c>
      <c r="F106" s="52">
        <v>118.68</v>
      </c>
      <c r="G106" s="52">
        <v>1</v>
      </c>
      <c r="H106" s="52">
        <v>118.68</v>
      </c>
      <c r="I106" s="52">
        <v>1</v>
      </c>
      <c r="J106" s="52">
        <v>118.68</v>
      </c>
      <c r="K106" s="52">
        <v>0</v>
      </c>
      <c r="L106" s="52">
        <v>0</v>
      </c>
      <c r="M106" s="52">
        <v>33.24358</v>
      </c>
      <c r="N106" s="52">
        <v>0</v>
      </c>
      <c r="O106" s="52">
        <v>0</v>
      </c>
      <c r="P106" s="51"/>
      <c r="Q106" s="52">
        <f t="shared" si="4"/>
        <v>1</v>
      </c>
      <c r="R106" s="52">
        <f t="shared" si="1"/>
        <v>85.43642</v>
      </c>
      <c r="S106" s="53"/>
      <c r="T106" s="51" t="s">
        <v>280</v>
      </c>
      <c r="U106" s="51"/>
    </row>
    <row r="107" spans="1:21" ht="228.75">
      <c r="A107" s="48"/>
      <c r="B107" s="51" t="s">
        <v>291</v>
      </c>
      <c r="C107" s="51" t="s">
        <v>292</v>
      </c>
      <c r="D107" s="51" t="s">
        <v>174</v>
      </c>
      <c r="E107" s="51" t="s">
        <v>74</v>
      </c>
      <c r="F107" s="52">
        <v>136.88</v>
      </c>
      <c r="G107" s="52">
        <v>1</v>
      </c>
      <c r="H107" s="52">
        <v>136.88</v>
      </c>
      <c r="I107" s="52">
        <v>1</v>
      </c>
      <c r="J107" s="52">
        <v>136.88</v>
      </c>
      <c r="K107" s="52">
        <v>0</v>
      </c>
      <c r="L107" s="52">
        <v>0</v>
      </c>
      <c r="M107" s="52">
        <v>37.75312</v>
      </c>
      <c r="N107" s="52">
        <v>0</v>
      </c>
      <c r="O107" s="52">
        <v>0</v>
      </c>
      <c r="P107" s="51"/>
      <c r="Q107" s="52">
        <f t="shared" si="4"/>
        <v>1</v>
      </c>
      <c r="R107" s="52">
        <f t="shared" si="1"/>
        <v>99.12688</v>
      </c>
      <c r="S107" s="53"/>
      <c r="T107" s="51" t="s">
        <v>280</v>
      </c>
      <c r="U107" s="51"/>
    </row>
    <row r="108" spans="1:21" ht="228.75">
      <c r="A108" s="48"/>
      <c r="B108" s="51" t="s">
        <v>293</v>
      </c>
      <c r="C108" s="51" t="s">
        <v>294</v>
      </c>
      <c r="D108" s="51" t="s">
        <v>174</v>
      </c>
      <c r="E108" s="51" t="s">
        <v>74</v>
      </c>
      <c r="F108" s="52">
        <v>120.65</v>
      </c>
      <c r="G108" s="52">
        <v>1</v>
      </c>
      <c r="H108" s="52">
        <v>120.65</v>
      </c>
      <c r="I108" s="52">
        <v>1</v>
      </c>
      <c r="J108" s="52">
        <v>120.65</v>
      </c>
      <c r="K108" s="52">
        <v>0</v>
      </c>
      <c r="L108" s="52">
        <v>0</v>
      </c>
      <c r="M108" s="52">
        <v>35.10001</v>
      </c>
      <c r="N108" s="52">
        <v>0</v>
      </c>
      <c r="O108" s="52">
        <v>0</v>
      </c>
      <c r="P108" s="51"/>
      <c r="Q108" s="52">
        <f t="shared" si="4"/>
        <v>1</v>
      </c>
      <c r="R108" s="52">
        <f t="shared" si="1"/>
        <v>85.54999000000001</v>
      </c>
      <c r="S108" s="53"/>
      <c r="T108" s="51" t="s">
        <v>280</v>
      </c>
      <c r="U108" s="51"/>
    </row>
    <row r="109" spans="1:21" ht="228.75">
      <c r="A109" s="48"/>
      <c r="B109" s="51" t="s">
        <v>295</v>
      </c>
      <c r="C109" s="51" t="s">
        <v>296</v>
      </c>
      <c r="D109" s="51" t="s">
        <v>174</v>
      </c>
      <c r="E109" s="51" t="s">
        <v>74</v>
      </c>
      <c r="F109" s="52">
        <v>107.72</v>
      </c>
      <c r="G109" s="52">
        <v>1</v>
      </c>
      <c r="H109" s="52">
        <v>107.72</v>
      </c>
      <c r="I109" s="52">
        <v>1</v>
      </c>
      <c r="J109" s="52">
        <v>107.72</v>
      </c>
      <c r="K109" s="52">
        <v>0</v>
      </c>
      <c r="L109" s="52">
        <v>0</v>
      </c>
      <c r="M109" s="52">
        <v>34.31514</v>
      </c>
      <c r="N109" s="52">
        <v>0</v>
      </c>
      <c r="O109" s="52">
        <v>0</v>
      </c>
      <c r="P109" s="51"/>
      <c r="Q109" s="52">
        <f t="shared" si="4"/>
        <v>1</v>
      </c>
      <c r="R109" s="52">
        <f t="shared" si="1"/>
        <v>73.40486</v>
      </c>
      <c r="S109" s="53"/>
      <c r="T109" s="51" t="s">
        <v>280</v>
      </c>
      <c r="U109" s="51"/>
    </row>
    <row r="110" spans="1:21" ht="228.75">
      <c r="A110" s="48"/>
      <c r="B110" s="51" t="s">
        <v>297</v>
      </c>
      <c r="C110" s="51" t="s">
        <v>298</v>
      </c>
      <c r="D110" s="51" t="s">
        <v>174</v>
      </c>
      <c r="E110" s="51" t="s">
        <v>74</v>
      </c>
      <c r="F110" s="52">
        <v>111.57</v>
      </c>
      <c r="G110" s="52">
        <v>1</v>
      </c>
      <c r="H110" s="52">
        <v>111.57</v>
      </c>
      <c r="I110" s="52">
        <v>1</v>
      </c>
      <c r="J110" s="52">
        <v>111.57</v>
      </c>
      <c r="K110" s="52">
        <v>0</v>
      </c>
      <c r="L110" s="52">
        <v>0</v>
      </c>
      <c r="M110" s="52">
        <v>34.08599</v>
      </c>
      <c r="N110" s="52">
        <v>0</v>
      </c>
      <c r="O110" s="52">
        <v>0</v>
      </c>
      <c r="P110" s="51"/>
      <c r="Q110" s="52">
        <f t="shared" si="4"/>
        <v>1</v>
      </c>
      <c r="R110" s="52">
        <f t="shared" si="1"/>
        <v>77.48400999999998</v>
      </c>
      <c r="S110" s="53"/>
      <c r="T110" s="51" t="s">
        <v>280</v>
      </c>
      <c r="U110" s="51"/>
    </row>
    <row r="111" spans="1:21" ht="228.75">
      <c r="A111" s="48"/>
      <c r="B111" s="51" t="s">
        <v>299</v>
      </c>
      <c r="C111" s="51" t="s">
        <v>300</v>
      </c>
      <c r="D111" s="51" t="s">
        <v>174</v>
      </c>
      <c r="E111" s="51" t="s">
        <v>74</v>
      </c>
      <c r="F111" s="52">
        <v>120.68</v>
      </c>
      <c r="G111" s="52">
        <v>1</v>
      </c>
      <c r="H111" s="52">
        <v>120.68</v>
      </c>
      <c r="I111" s="52">
        <v>1</v>
      </c>
      <c r="J111" s="52">
        <v>120.68</v>
      </c>
      <c r="K111" s="52">
        <v>0</v>
      </c>
      <c r="L111" s="52">
        <v>0</v>
      </c>
      <c r="M111" s="52">
        <v>35.89448</v>
      </c>
      <c r="N111" s="52">
        <v>0</v>
      </c>
      <c r="O111" s="52">
        <v>0</v>
      </c>
      <c r="P111" s="51"/>
      <c r="Q111" s="52">
        <f t="shared" si="4"/>
        <v>1</v>
      </c>
      <c r="R111" s="52">
        <f t="shared" si="1"/>
        <v>84.78552</v>
      </c>
      <c r="S111" s="53"/>
      <c r="T111" s="51" t="s">
        <v>280</v>
      </c>
      <c r="U111" s="51"/>
    </row>
    <row r="112" spans="1:21" ht="213.75">
      <c r="A112" s="48"/>
      <c r="B112" s="51" t="s">
        <v>301</v>
      </c>
      <c r="C112" s="51" t="s">
        <v>302</v>
      </c>
      <c r="D112" s="51" t="s">
        <v>174</v>
      </c>
      <c r="E112" s="51" t="s">
        <v>74</v>
      </c>
      <c r="F112" s="52">
        <v>130.64</v>
      </c>
      <c r="G112" s="52">
        <v>1</v>
      </c>
      <c r="H112" s="52">
        <v>130.64</v>
      </c>
      <c r="I112" s="52">
        <v>1</v>
      </c>
      <c r="J112" s="52">
        <v>130.64</v>
      </c>
      <c r="K112" s="52">
        <v>0</v>
      </c>
      <c r="L112" s="52">
        <v>0</v>
      </c>
      <c r="M112" s="52">
        <v>53.24449</v>
      </c>
      <c r="N112" s="52">
        <v>0</v>
      </c>
      <c r="O112" s="52">
        <v>0</v>
      </c>
      <c r="P112" s="51"/>
      <c r="Q112" s="52">
        <f t="shared" si="4"/>
        <v>1</v>
      </c>
      <c r="R112" s="52">
        <f t="shared" si="1"/>
        <v>77.39550999999999</v>
      </c>
      <c r="S112" s="53"/>
      <c r="T112" s="51" t="s">
        <v>303</v>
      </c>
      <c r="U112" s="51"/>
    </row>
    <row r="113" spans="1:21" ht="228.75">
      <c r="A113" s="48"/>
      <c r="B113" s="51" t="s">
        <v>304</v>
      </c>
      <c r="C113" s="51" t="s">
        <v>305</v>
      </c>
      <c r="D113" s="51" t="s">
        <v>174</v>
      </c>
      <c r="E113" s="51" t="s">
        <v>74</v>
      </c>
      <c r="F113" s="52">
        <v>67.17</v>
      </c>
      <c r="G113" s="52">
        <v>1</v>
      </c>
      <c r="H113" s="52">
        <v>67.17</v>
      </c>
      <c r="I113" s="52">
        <v>1</v>
      </c>
      <c r="J113" s="52">
        <v>67.17</v>
      </c>
      <c r="K113" s="52">
        <v>0</v>
      </c>
      <c r="L113" s="52">
        <v>0</v>
      </c>
      <c r="M113" s="52">
        <v>33.995</v>
      </c>
      <c r="N113" s="52">
        <v>0</v>
      </c>
      <c r="O113" s="52">
        <v>0</v>
      </c>
      <c r="P113" s="51"/>
      <c r="Q113" s="52">
        <f t="shared" si="4"/>
        <v>1</v>
      </c>
      <c r="R113" s="52">
        <f t="shared" si="1"/>
        <v>33.175000000000004</v>
      </c>
      <c r="S113" s="53"/>
      <c r="T113" s="51" t="s">
        <v>280</v>
      </c>
      <c r="U113" s="51"/>
    </row>
    <row r="114" spans="1:21" ht="228.75">
      <c r="A114" s="48"/>
      <c r="B114" s="51" t="s">
        <v>306</v>
      </c>
      <c r="C114" s="51" t="s">
        <v>307</v>
      </c>
      <c r="D114" s="51" t="s">
        <v>174</v>
      </c>
      <c r="E114" s="51" t="s">
        <v>74</v>
      </c>
      <c r="F114" s="52">
        <v>105.62</v>
      </c>
      <c r="G114" s="52">
        <v>1</v>
      </c>
      <c r="H114" s="52">
        <v>105.62</v>
      </c>
      <c r="I114" s="52">
        <v>1</v>
      </c>
      <c r="J114" s="52">
        <v>105.62</v>
      </c>
      <c r="K114" s="52">
        <v>0</v>
      </c>
      <c r="L114" s="52">
        <v>0</v>
      </c>
      <c r="M114" s="52">
        <v>32.06312</v>
      </c>
      <c r="N114" s="52">
        <v>0</v>
      </c>
      <c r="O114" s="52">
        <v>0</v>
      </c>
      <c r="P114" s="51"/>
      <c r="Q114" s="52">
        <f t="shared" si="4"/>
        <v>1</v>
      </c>
      <c r="R114" s="52">
        <f t="shared" si="1"/>
        <v>73.55688</v>
      </c>
      <c r="S114" s="53"/>
      <c r="T114" s="51" t="s">
        <v>280</v>
      </c>
      <c r="U114" s="51"/>
    </row>
    <row r="115" spans="1:21" ht="228.75">
      <c r="A115" s="48"/>
      <c r="B115" s="51" t="s">
        <v>308</v>
      </c>
      <c r="C115" s="51" t="s">
        <v>309</v>
      </c>
      <c r="D115" s="51" t="s">
        <v>174</v>
      </c>
      <c r="E115" s="51" t="s">
        <v>74</v>
      </c>
      <c r="F115" s="52">
        <v>105.31</v>
      </c>
      <c r="G115" s="52">
        <v>1</v>
      </c>
      <c r="H115" s="52">
        <v>105.31</v>
      </c>
      <c r="I115" s="52">
        <v>1</v>
      </c>
      <c r="J115" s="52">
        <v>105.31</v>
      </c>
      <c r="K115" s="52">
        <v>0</v>
      </c>
      <c r="L115" s="52">
        <v>0</v>
      </c>
      <c r="M115" s="52">
        <v>32.18727</v>
      </c>
      <c r="N115" s="52">
        <v>0</v>
      </c>
      <c r="O115" s="52">
        <v>0</v>
      </c>
      <c r="P115" s="51"/>
      <c r="Q115" s="52">
        <f t="shared" si="4"/>
        <v>1</v>
      </c>
      <c r="R115" s="52">
        <f t="shared" si="1"/>
        <v>73.12273</v>
      </c>
      <c r="S115" s="53"/>
      <c r="T115" s="51" t="s">
        <v>280</v>
      </c>
      <c r="U115" s="51"/>
    </row>
    <row r="116" spans="1:21" ht="228.75">
      <c r="A116" s="48"/>
      <c r="B116" s="51" t="s">
        <v>310</v>
      </c>
      <c r="C116" s="51" t="s">
        <v>311</v>
      </c>
      <c r="D116" s="51" t="s">
        <v>174</v>
      </c>
      <c r="E116" s="51" t="s">
        <v>74</v>
      </c>
      <c r="F116" s="52">
        <v>113.86</v>
      </c>
      <c r="G116" s="52">
        <v>1</v>
      </c>
      <c r="H116" s="52">
        <v>113.86</v>
      </c>
      <c r="I116" s="52">
        <v>1</v>
      </c>
      <c r="J116" s="52">
        <v>113.86</v>
      </c>
      <c r="K116" s="52">
        <v>0</v>
      </c>
      <c r="L116" s="52">
        <v>0</v>
      </c>
      <c r="M116" s="52">
        <v>34.14773</v>
      </c>
      <c r="N116" s="52">
        <v>0</v>
      </c>
      <c r="O116" s="52">
        <v>0</v>
      </c>
      <c r="P116" s="51"/>
      <c r="Q116" s="52">
        <f t="shared" si="4"/>
        <v>1</v>
      </c>
      <c r="R116" s="52">
        <f t="shared" si="1"/>
        <v>79.71226999999999</v>
      </c>
      <c r="S116" s="53"/>
      <c r="T116" s="51" t="s">
        <v>280</v>
      </c>
      <c r="U116" s="51"/>
    </row>
    <row r="117" spans="1:21" ht="228.75">
      <c r="A117" s="48"/>
      <c r="B117" s="51" t="s">
        <v>312</v>
      </c>
      <c r="C117" s="51" t="s">
        <v>313</v>
      </c>
      <c r="D117" s="51" t="s">
        <v>174</v>
      </c>
      <c r="E117" s="51" t="s">
        <v>74</v>
      </c>
      <c r="F117" s="52">
        <v>281.43</v>
      </c>
      <c r="G117" s="52">
        <v>2</v>
      </c>
      <c r="H117" s="52">
        <v>562.86</v>
      </c>
      <c r="I117" s="52">
        <v>2</v>
      </c>
      <c r="J117" s="52">
        <v>562.86</v>
      </c>
      <c r="K117" s="52">
        <v>0</v>
      </c>
      <c r="L117" s="52">
        <v>0</v>
      </c>
      <c r="M117" s="52">
        <v>201.86761</v>
      </c>
      <c r="N117" s="52">
        <v>0</v>
      </c>
      <c r="O117" s="52">
        <v>0</v>
      </c>
      <c r="P117" s="51"/>
      <c r="Q117" s="52">
        <f t="shared" si="4"/>
        <v>2</v>
      </c>
      <c r="R117" s="52">
        <f t="shared" si="1"/>
        <v>360.99239</v>
      </c>
      <c r="S117" s="53"/>
      <c r="T117" s="51" t="s">
        <v>314</v>
      </c>
      <c r="U117" s="51"/>
    </row>
    <row r="118" spans="1:21" ht="228.75">
      <c r="A118" s="48"/>
      <c r="B118" s="51" t="s">
        <v>315</v>
      </c>
      <c r="C118" s="51" t="s">
        <v>316</v>
      </c>
      <c r="D118" s="51" t="s">
        <v>174</v>
      </c>
      <c r="E118" s="51" t="s">
        <v>74</v>
      </c>
      <c r="F118" s="52">
        <v>298.03</v>
      </c>
      <c r="G118" s="52">
        <v>1</v>
      </c>
      <c r="H118" s="52">
        <v>298.03</v>
      </c>
      <c r="I118" s="52">
        <v>1</v>
      </c>
      <c r="J118" s="52">
        <v>298.03</v>
      </c>
      <c r="K118" s="52">
        <v>0</v>
      </c>
      <c r="L118" s="52">
        <v>0</v>
      </c>
      <c r="M118" s="52">
        <v>114.6256</v>
      </c>
      <c r="N118" s="52">
        <v>0</v>
      </c>
      <c r="O118" s="52">
        <v>0</v>
      </c>
      <c r="P118" s="51"/>
      <c r="Q118" s="52">
        <f t="shared" si="4"/>
        <v>1</v>
      </c>
      <c r="R118" s="52">
        <f t="shared" si="1"/>
        <v>183.40439999999995</v>
      </c>
      <c r="S118" s="53"/>
      <c r="T118" s="51" t="s">
        <v>314</v>
      </c>
      <c r="U118" s="51"/>
    </row>
    <row r="119" spans="1:21" ht="228.75">
      <c r="A119" s="48"/>
      <c r="B119" s="51" t="s">
        <v>317</v>
      </c>
      <c r="C119" s="51" t="s">
        <v>318</v>
      </c>
      <c r="D119" s="51" t="s">
        <v>174</v>
      </c>
      <c r="E119" s="51" t="s">
        <v>74</v>
      </c>
      <c r="F119" s="52">
        <v>353.04</v>
      </c>
      <c r="G119" s="52">
        <v>1</v>
      </c>
      <c r="H119" s="52">
        <v>353.04</v>
      </c>
      <c r="I119" s="52">
        <v>1</v>
      </c>
      <c r="J119" s="52">
        <v>353.04</v>
      </c>
      <c r="K119" s="52">
        <v>0</v>
      </c>
      <c r="L119" s="52">
        <v>0</v>
      </c>
      <c r="M119" s="52">
        <v>116.14649</v>
      </c>
      <c r="N119" s="52">
        <v>0</v>
      </c>
      <c r="O119" s="52">
        <v>0</v>
      </c>
      <c r="P119" s="51"/>
      <c r="Q119" s="52">
        <f t="shared" si="4"/>
        <v>1</v>
      </c>
      <c r="R119" s="52">
        <f t="shared" si="1"/>
        <v>236.89351000000002</v>
      </c>
      <c r="S119" s="53"/>
      <c r="T119" s="51" t="s">
        <v>314</v>
      </c>
      <c r="U119" s="51"/>
    </row>
    <row r="120" spans="1:21" ht="228.75">
      <c r="A120" s="48"/>
      <c r="B120" s="51" t="s">
        <v>319</v>
      </c>
      <c r="C120" s="51" t="s">
        <v>320</v>
      </c>
      <c r="D120" s="51" t="s">
        <v>174</v>
      </c>
      <c r="E120" s="51" t="s">
        <v>74</v>
      </c>
      <c r="F120" s="52">
        <v>355.81</v>
      </c>
      <c r="G120" s="52">
        <v>1</v>
      </c>
      <c r="H120" s="52">
        <v>355.81</v>
      </c>
      <c r="I120" s="52">
        <v>1</v>
      </c>
      <c r="J120" s="52">
        <v>355.81</v>
      </c>
      <c r="K120" s="52">
        <v>0</v>
      </c>
      <c r="L120" s="52">
        <v>0</v>
      </c>
      <c r="M120" s="52">
        <v>116.44991</v>
      </c>
      <c r="N120" s="52">
        <v>0</v>
      </c>
      <c r="O120" s="52">
        <v>0</v>
      </c>
      <c r="P120" s="51"/>
      <c r="Q120" s="52">
        <f t="shared" si="4"/>
        <v>1</v>
      </c>
      <c r="R120" s="52">
        <f t="shared" si="1"/>
        <v>239.36009</v>
      </c>
      <c r="S120" s="53"/>
      <c r="T120" s="51" t="s">
        <v>314</v>
      </c>
      <c r="U120" s="51"/>
    </row>
    <row r="121" spans="1:21" ht="273.75">
      <c r="A121" s="48"/>
      <c r="B121" s="51" t="s">
        <v>321</v>
      </c>
      <c r="C121" s="51" t="s">
        <v>322</v>
      </c>
      <c r="D121" s="51" t="s">
        <v>174</v>
      </c>
      <c r="E121" s="51" t="s">
        <v>74</v>
      </c>
      <c r="F121" s="52">
        <v>320.19</v>
      </c>
      <c r="G121" s="52">
        <v>1</v>
      </c>
      <c r="H121" s="52">
        <v>320.19</v>
      </c>
      <c r="I121" s="52">
        <v>1</v>
      </c>
      <c r="J121" s="52">
        <v>320.19</v>
      </c>
      <c r="K121" s="52">
        <v>0</v>
      </c>
      <c r="L121" s="52">
        <v>0</v>
      </c>
      <c r="M121" s="52">
        <v>110.67784</v>
      </c>
      <c r="N121" s="52">
        <v>0</v>
      </c>
      <c r="O121" s="52">
        <v>0</v>
      </c>
      <c r="P121" s="51"/>
      <c r="Q121" s="52">
        <f t="shared" si="4"/>
        <v>1</v>
      </c>
      <c r="R121" s="52">
        <f t="shared" si="1"/>
        <v>209.51216</v>
      </c>
      <c r="S121" s="53"/>
      <c r="T121" s="51" t="s">
        <v>323</v>
      </c>
      <c r="U121" s="51"/>
    </row>
    <row r="122" spans="1:21" ht="228.75">
      <c r="A122" s="48"/>
      <c r="B122" s="51" t="s">
        <v>324</v>
      </c>
      <c r="C122" s="51" t="s">
        <v>325</v>
      </c>
      <c r="D122" s="51" t="s">
        <v>174</v>
      </c>
      <c r="E122" s="51" t="s">
        <v>74</v>
      </c>
      <c r="F122" s="52">
        <v>315.52</v>
      </c>
      <c r="G122" s="52">
        <v>1</v>
      </c>
      <c r="H122" s="52">
        <v>315.52</v>
      </c>
      <c r="I122" s="52">
        <v>1</v>
      </c>
      <c r="J122" s="52">
        <v>315.52</v>
      </c>
      <c r="K122" s="52">
        <v>0</v>
      </c>
      <c r="L122" s="52">
        <v>0</v>
      </c>
      <c r="M122" s="52">
        <v>115.59336</v>
      </c>
      <c r="N122" s="52">
        <v>0</v>
      </c>
      <c r="O122" s="52">
        <v>0</v>
      </c>
      <c r="P122" s="51"/>
      <c r="Q122" s="52">
        <f t="shared" si="4"/>
        <v>1</v>
      </c>
      <c r="R122" s="52">
        <f t="shared" si="1"/>
        <v>199.92663999999996</v>
      </c>
      <c r="S122" s="53"/>
      <c r="T122" s="51" t="s">
        <v>314</v>
      </c>
      <c r="U122" s="51"/>
    </row>
    <row r="123" spans="1:21" ht="228.75">
      <c r="A123" s="48"/>
      <c r="B123" s="51" t="s">
        <v>326</v>
      </c>
      <c r="C123" s="51" t="s">
        <v>327</v>
      </c>
      <c r="D123" s="51" t="s">
        <v>174</v>
      </c>
      <c r="E123" s="51" t="s">
        <v>74</v>
      </c>
      <c r="F123" s="52">
        <v>415.66</v>
      </c>
      <c r="G123" s="52">
        <v>1</v>
      </c>
      <c r="H123" s="52">
        <v>415.66</v>
      </c>
      <c r="I123" s="52">
        <v>1</v>
      </c>
      <c r="J123" s="52">
        <v>415.66</v>
      </c>
      <c r="K123" s="52">
        <v>0</v>
      </c>
      <c r="L123" s="52">
        <v>0</v>
      </c>
      <c r="M123" s="52">
        <v>116.14253</v>
      </c>
      <c r="N123" s="52">
        <v>0</v>
      </c>
      <c r="O123" s="52">
        <v>0</v>
      </c>
      <c r="P123" s="51"/>
      <c r="Q123" s="52">
        <f t="shared" si="4"/>
        <v>1</v>
      </c>
      <c r="R123" s="52">
        <f t="shared" si="1"/>
        <v>299.51747</v>
      </c>
      <c r="S123" s="53"/>
      <c r="T123" s="51" t="s">
        <v>314</v>
      </c>
      <c r="U123" s="51"/>
    </row>
    <row r="124" spans="1:21" ht="213.75">
      <c r="A124" s="48"/>
      <c r="B124" s="51" t="s">
        <v>328</v>
      </c>
      <c r="C124" s="51" t="s">
        <v>329</v>
      </c>
      <c r="D124" s="51" t="s">
        <v>174</v>
      </c>
      <c r="E124" s="51" t="s">
        <v>74</v>
      </c>
      <c r="F124" s="52">
        <v>1277.44</v>
      </c>
      <c r="G124" s="52">
        <v>1</v>
      </c>
      <c r="H124" s="52">
        <v>1277.44</v>
      </c>
      <c r="I124" s="52">
        <v>1</v>
      </c>
      <c r="J124" s="52">
        <v>1277.44</v>
      </c>
      <c r="K124" s="52">
        <v>0</v>
      </c>
      <c r="L124" s="52">
        <v>0</v>
      </c>
      <c r="M124" s="52">
        <v>663.20993</v>
      </c>
      <c r="N124" s="52">
        <v>0</v>
      </c>
      <c r="O124" s="52">
        <v>0</v>
      </c>
      <c r="P124" s="51"/>
      <c r="Q124" s="52">
        <f t="shared" si="4"/>
        <v>1</v>
      </c>
      <c r="R124" s="52">
        <f t="shared" si="1"/>
        <v>614.2300700000001</v>
      </c>
      <c r="S124" s="53"/>
      <c r="T124" s="51" t="s">
        <v>330</v>
      </c>
      <c r="U124" s="51"/>
    </row>
    <row r="125" spans="1:21" ht="138.75">
      <c r="A125" s="48"/>
      <c r="B125" s="51" t="s">
        <v>331</v>
      </c>
      <c r="C125" s="51" t="s">
        <v>332</v>
      </c>
      <c r="D125" s="51" t="s">
        <v>174</v>
      </c>
      <c r="E125" s="51" t="s">
        <v>74</v>
      </c>
      <c r="F125" s="52">
        <v>43.31</v>
      </c>
      <c r="G125" s="52">
        <v>1</v>
      </c>
      <c r="H125" s="52">
        <v>43.31</v>
      </c>
      <c r="I125" s="52">
        <v>1</v>
      </c>
      <c r="J125" s="52">
        <v>43.31</v>
      </c>
      <c r="K125" s="52">
        <v>0</v>
      </c>
      <c r="L125" s="52">
        <v>0</v>
      </c>
      <c r="M125" s="52">
        <v>22.01282</v>
      </c>
      <c r="N125" s="52">
        <v>0</v>
      </c>
      <c r="O125" s="52">
        <v>0</v>
      </c>
      <c r="P125" s="51"/>
      <c r="Q125" s="52">
        <f t="shared" si="4"/>
        <v>1</v>
      </c>
      <c r="R125" s="52">
        <f t="shared" si="1"/>
        <v>21.29718</v>
      </c>
      <c r="S125" s="53"/>
      <c r="T125" s="51" t="s">
        <v>333</v>
      </c>
      <c r="U125" s="51"/>
    </row>
    <row r="126" spans="1:21" ht="138.75">
      <c r="A126" s="48"/>
      <c r="B126" s="51" t="s">
        <v>334</v>
      </c>
      <c r="C126" s="51" t="s">
        <v>335</v>
      </c>
      <c r="D126" s="51" t="s">
        <v>174</v>
      </c>
      <c r="E126" s="51" t="s">
        <v>74</v>
      </c>
      <c r="F126" s="52">
        <v>68.15</v>
      </c>
      <c r="G126" s="52">
        <v>1</v>
      </c>
      <c r="H126" s="52">
        <v>68.15</v>
      </c>
      <c r="I126" s="52">
        <v>1</v>
      </c>
      <c r="J126" s="52">
        <v>68.15</v>
      </c>
      <c r="K126" s="52">
        <v>0</v>
      </c>
      <c r="L126" s="52">
        <v>0</v>
      </c>
      <c r="M126" s="52">
        <v>31.83782</v>
      </c>
      <c r="N126" s="52">
        <v>0</v>
      </c>
      <c r="O126" s="52">
        <v>0</v>
      </c>
      <c r="P126" s="51"/>
      <c r="Q126" s="52">
        <f t="shared" si="4"/>
        <v>1</v>
      </c>
      <c r="R126" s="52">
        <f t="shared" si="1"/>
        <v>36.312180000000005</v>
      </c>
      <c r="S126" s="53"/>
      <c r="T126" s="51" t="s">
        <v>333</v>
      </c>
      <c r="U126" s="51"/>
    </row>
    <row r="127" spans="1:21" ht="138.75">
      <c r="A127" s="48"/>
      <c r="B127" s="51" t="s">
        <v>336</v>
      </c>
      <c r="C127" s="51" t="s">
        <v>337</v>
      </c>
      <c r="D127" s="51" t="s">
        <v>174</v>
      </c>
      <c r="E127" s="51" t="s">
        <v>74</v>
      </c>
      <c r="F127" s="52">
        <v>92.18</v>
      </c>
      <c r="G127" s="52">
        <v>1</v>
      </c>
      <c r="H127" s="52">
        <v>92.18</v>
      </c>
      <c r="I127" s="52">
        <v>1</v>
      </c>
      <c r="J127" s="52">
        <v>92.18</v>
      </c>
      <c r="K127" s="52">
        <v>0</v>
      </c>
      <c r="L127" s="52">
        <v>0</v>
      </c>
      <c r="M127" s="52">
        <v>47.01283</v>
      </c>
      <c r="N127" s="52">
        <v>0</v>
      </c>
      <c r="O127" s="52">
        <v>0</v>
      </c>
      <c r="P127" s="51"/>
      <c r="Q127" s="52">
        <f t="shared" si="4"/>
        <v>1</v>
      </c>
      <c r="R127" s="52">
        <f t="shared" si="1"/>
        <v>45.167170000000006</v>
      </c>
      <c r="S127" s="53"/>
      <c r="T127" s="51" t="s">
        <v>333</v>
      </c>
      <c r="U127" s="51"/>
    </row>
    <row r="128" spans="1:21" ht="138.75">
      <c r="A128" s="48"/>
      <c r="B128" s="51" t="s">
        <v>338</v>
      </c>
      <c r="C128" s="51" t="s">
        <v>339</v>
      </c>
      <c r="D128" s="51" t="s">
        <v>174</v>
      </c>
      <c r="E128" s="51" t="s">
        <v>74</v>
      </c>
      <c r="F128" s="52">
        <v>66.94</v>
      </c>
      <c r="G128" s="52">
        <v>1</v>
      </c>
      <c r="H128" s="52">
        <v>66.94</v>
      </c>
      <c r="I128" s="52">
        <v>1</v>
      </c>
      <c r="J128" s="52">
        <v>66.94</v>
      </c>
      <c r="K128" s="52">
        <v>0</v>
      </c>
      <c r="L128" s="52">
        <v>0</v>
      </c>
      <c r="M128" s="52">
        <v>33.96452</v>
      </c>
      <c r="N128" s="52">
        <v>0</v>
      </c>
      <c r="O128" s="52">
        <v>0</v>
      </c>
      <c r="P128" s="51"/>
      <c r="Q128" s="52">
        <f t="shared" si="4"/>
        <v>1</v>
      </c>
      <c r="R128" s="52">
        <f t="shared" si="1"/>
        <v>32.97548</v>
      </c>
      <c r="S128" s="53"/>
      <c r="T128" s="51" t="s">
        <v>333</v>
      </c>
      <c r="U128" s="51"/>
    </row>
    <row r="129" spans="1:21" ht="138.75">
      <c r="A129" s="48"/>
      <c r="B129" s="51" t="s">
        <v>340</v>
      </c>
      <c r="C129" s="51" t="s">
        <v>341</v>
      </c>
      <c r="D129" s="51" t="s">
        <v>174</v>
      </c>
      <c r="E129" s="51" t="s">
        <v>74</v>
      </c>
      <c r="F129" s="52">
        <v>86.05</v>
      </c>
      <c r="G129" s="52">
        <v>1</v>
      </c>
      <c r="H129" s="52">
        <v>86.05</v>
      </c>
      <c r="I129" s="52">
        <v>1</v>
      </c>
      <c r="J129" s="52">
        <v>86.05</v>
      </c>
      <c r="K129" s="52">
        <v>0</v>
      </c>
      <c r="L129" s="52">
        <v>0</v>
      </c>
      <c r="M129" s="52">
        <v>43.78783</v>
      </c>
      <c r="N129" s="52">
        <v>0</v>
      </c>
      <c r="O129" s="52">
        <v>0</v>
      </c>
      <c r="P129" s="51"/>
      <c r="Q129" s="52">
        <f t="shared" si="4"/>
        <v>1</v>
      </c>
      <c r="R129" s="52">
        <f t="shared" si="1"/>
        <v>42.26217</v>
      </c>
      <c r="S129" s="53"/>
      <c r="T129" s="51" t="s">
        <v>333</v>
      </c>
      <c r="U129" s="51"/>
    </row>
    <row r="130" spans="1:21" ht="138.75">
      <c r="A130" s="48"/>
      <c r="B130" s="51" t="s">
        <v>342</v>
      </c>
      <c r="C130" s="51" t="s">
        <v>343</v>
      </c>
      <c r="D130" s="51" t="s">
        <v>174</v>
      </c>
      <c r="E130" s="51"/>
      <c r="F130" s="52">
        <v>46.42</v>
      </c>
      <c r="G130" s="52">
        <v>1</v>
      </c>
      <c r="H130" s="52">
        <v>46.42</v>
      </c>
      <c r="I130" s="52">
        <v>1</v>
      </c>
      <c r="J130" s="52">
        <v>46.42</v>
      </c>
      <c r="K130" s="52">
        <v>0</v>
      </c>
      <c r="L130" s="52">
        <v>0</v>
      </c>
      <c r="M130" s="52">
        <v>24.11819</v>
      </c>
      <c r="N130" s="52">
        <v>0</v>
      </c>
      <c r="O130" s="52">
        <v>0</v>
      </c>
      <c r="P130" s="51"/>
      <c r="Q130" s="52">
        <f t="shared" si="4"/>
        <v>1</v>
      </c>
      <c r="R130" s="52">
        <f t="shared" si="1"/>
        <v>22.301810000000003</v>
      </c>
      <c r="S130" s="53"/>
      <c r="T130" s="51" t="s">
        <v>333</v>
      </c>
      <c r="U130" s="51"/>
    </row>
    <row r="131" spans="1:21" ht="48.75">
      <c r="A131" s="48"/>
      <c r="B131" s="51" t="s">
        <v>344</v>
      </c>
      <c r="C131" s="51" t="s">
        <v>345</v>
      </c>
      <c r="D131" s="51" t="s">
        <v>174</v>
      </c>
      <c r="E131" s="51" t="s">
        <v>74</v>
      </c>
      <c r="F131" s="52">
        <v>94.29</v>
      </c>
      <c r="G131" s="52">
        <v>1</v>
      </c>
      <c r="H131" s="52">
        <v>94.29</v>
      </c>
      <c r="I131" s="52">
        <v>1</v>
      </c>
      <c r="J131" s="52">
        <v>94.29</v>
      </c>
      <c r="K131" s="52">
        <v>0</v>
      </c>
      <c r="L131" s="52">
        <v>0</v>
      </c>
      <c r="M131" s="52">
        <v>47.95</v>
      </c>
      <c r="N131" s="52">
        <v>0</v>
      </c>
      <c r="O131" s="52">
        <v>0</v>
      </c>
      <c r="P131" s="51"/>
      <c r="Q131" s="52">
        <f t="shared" si="4"/>
        <v>1</v>
      </c>
      <c r="R131" s="52">
        <f t="shared" si="1"/>
        <v>46.34</v>
      </c>
      <c r="S131" s="53"/>
      <c r="T131" s="51" t="s">
        <v>346</v>
      </c>
      <c r="U131" s="51"/>
    </row>
    <row r="132" spans="1:21" ht="138.75">
      <c r="A132" s="48"/>
      <c r="B132" s="51" t="s">
        <v>347</v>
      </c>
      <c r="C132" s="51" t="s">
        <v>348</v>
      </c>
      <c r="D132" s="51" t="s">
        <v>174</v>
      </c>
      <c r="E132" s="51" t="s">
        <v>74</v>
      </c>
      <c r="F132" s="52">
        <v>88.46</v>
      </c>
      <c r="G132" s="52">
        <v>1</v>
      </c>
      <c r="H132" s="52">
        <v>88.46</v>
      </c>
      <c r="I132" s="52">
        <v>1</v>
      </c>
      <c r="J132" s="52">
        <v>88.46</v>
      </c>
      <c r="K132" s="52">
        <v>0</v>
      </c>
      <c r="L132" s="52">
        <v>0</v>
      </c>
      <c r="M132" s="52">
        <v>47.01283</v>
      </c>
      <c r="N132" s="52">
        <v>0</v>
      </c>
      <c r="O132" s="52">
        <v>0</v>
      </c>
      <c r="P132" s="51"/>
      <c r="Q132" s="52">
        <f t="shared" si="4"/>
        <v>1</v>
      </c>
      <c r="R132" s="52">
        <f t="shared" si="1"/>
        <v>41.44716999999999</v>
      </c>
      <c r="S132" s="53"/>
      <c r="T132" s="51" t="s">
        <v>333</v>
      </c>
      <c r="U132" s="51"/>
    </row>
    <row r="133" spans="1:21" ht="123.75">
      <c r="A133" s="48"/>
      <c r="B133" s="51" t="s">
        <v>349</v>
      </c>
      <c r="C133" s="51" t="s">
        <v>350</v>
      </c>
      <c r="D133" s="51" t="s">
        <v>73</v>
      </c>
      <c r="E133" s="51" t="s">
        <v>74</v>
      </c>
      <c r="F133" s="52">
        <v>3746.45</v>
      </c>
      <c r="G133" s="52">
        <v>0.665</v>
      </c>
      <c r="H133" s="52">
        <v>2491.389</v>
      </c>
      <c r="I133" s="52">
        <v>0.665</v>
      </c>
      <c r="J133" s="52">
        <v>2491.389</v>
      </c>
      <c r="K133" s="52">
        <v>0</v>
      </c>
      <c r="L133" s="52">
        <v>0</v>
      </c>
      <c r="M133" s="52">
        <v>1865.75169</v>
      </c>
      <c r="N133" s="52">
        <v>0</v>
      </c>
      <c r="O133" s="52">
        <v>0</v>
      </c>
      <c r="P133" s="51"/>
      <c r="Q133" s="52">
        <f t="shared" si="4"/>
        <v>0.665</v>
      </c>
      <c r="R133" s="52">
        <f t="shared" si="1"/>
        <v>625.6373100000001</v>
      </c>
      <c r="S133" s="53"/>
      <c r="T133" s="51" t="s">
        <v>351</v>
      </c>
      <c r="U133" s="51"/>
    </row>
    <row r="134" spans="1:21" ht="63.75">
      <c r="A134" s="48"/>
      <c r="B134" s="51" t="s">
        <v>352</v>
      </c>
      <c r="C134" s="51" t="s">
        <v>353</v>
      </c>
      <c r="D134" s="51" t="s">
        <v>73</v>
      </c>
      <c r="E134" s="51" t="s">
        <v>74</v>
      </c>
      <c r="F134" s="52">
        <v>601.73</v>
      </c>
      <c r="G134" s="52">
        <v>4.10603</v>
      </c>
      <c r="H134" s="52">
        <v>2470.721</v>
      </c>
      <c r="I134" s="52">
        <v>4.10603</v>
      </c>
      <c r="J134" s="52">
        <v>2470.721</v>
      </c>
      <c r="K134" s="52">
        <v>0</v>
      </c>
      <c r="L134" s="52">
        <v>0</v>
      </c>
      <c r="M134" s="52">
        <v>1234.665</v>
      </c>
      <c r="N134" s="52">
        <v>0</v>
      </c>
      <c r="O134" s="52">
        <v>0</v>
      </c>
      <c r="P134" s="51"/>
      <c r="Q134" s="52">
        <f t="shared" si="4"/>
        <v>4.10603</v>
      </c>
      <c r="R134" s="52">
        <f t="shared" si="1"/>
        <v>1236.056</v>
      </c>
      <c r="S134" s="53"/>
      <c r="T134" s="51" t="s">
        <v>78</v>
      </c>
      <c r="U134" s="51"/>
    </row>
    <row r="135" spans="1:21" ht="63.75">
      <c r="A135" s="48"/>
      <c r="B135" s="51" t="s">
        <v>354</v>
      </c>
      <c r="C135" s="51" t="s">
        <v>355</v>
      </c>
      <c r="D135" s="51" t="s">
        <v>174</v>
      </c>
      <c r="E135" s="51" t="s">
        <v>74</v>
      </c>
      <c r="F135" s="52">
        <v>72.72</v>
      </c>
      <c r="G135" s="52">
        <v>1</v>
      </c>
      <c r="H135" s="52">
        <v>72.72</v>
      </c>
      <c r="I135" s="52">
        <v>1</v>
      </c>
      <c r="J135" s="52">
        <v>72.72</v>
      </c>
      <c r="K135" s="52">
        <v>0</v>
      </c>
      <c r="L135" s="52">
        <v>0</v>
      </c>
      <c r="M135" s="52">
        <v>25.25</v>
      </c>
      <c r="N135" s="52">
        <v>0</v>
      </c>
      <c r="O135" s="52">
        <v>0</v>
      </c>
      <c r="P135" s="51"/>
      <c r="Q135" s="52">
        <f t="shared" si="4"/>
        <v>1</v>
      </c>
      <c r="R135" s="52">
        <f t="shared" si="1"/>
        <v>47.47</v>
      </c>
      <c r="S135" s="53"/>
      <c r="T135" s="51" t="s">
        <v>356</v>
      </c>
      <c r="U135" s="51"/>
    </row>
    <row r="136" spans="1:21" ht="78.75">
      <c r="A136" s="48"/>
      <c r="B136" s="51" t="s">
        <v>357</v>
      </c>
      <c r="C136" s="51" t="s">
        <v>358</v>
      </c>
      <c r="D136" s="51" t="s">
        <v>174</v>
      </c>
      <c r="E136" s="51" t="s">
        <v>74</v>
      </c>
      <c r="F136" s="52">
        <v>75.22</v>
      </c>
      <c r="G136" s="52">
        <v>1</v>
      </c>
      <c r="H136" s="52">
        <v>75.22</v>
      </c>
      <c r="I136" s="52">
        <v>1</v>
      </c>
      <c r="J136" s="52">
        <v>75.22</v>
      </c>
      <c r="K136" s="52">
        <v>0</v>
      </c>
      <c r="L136" s="52">
        <v>0</v>
      </c>
      <c r="M136" s="52">
        <v>26.02385</v>
      </c>
      <c r="N136" s="52">
        <v>0</v>
      </c>
      <c r="O136" s="52">
        <v>0</v>
      </c>
      <c r="P136" s="51"/>
      <c r="Q136" s="52">
        <f t="shared" si="4"/>
        <v>1</v>
      </c>
      <c r="R136" s="52">
        <f t="shared" si="1"/>
        <v>49.19615</v>
      </c>
      <c r="S136" s="53"/>
      <c r="T136" s="51" t="s">
        <v>359</v>
      </c>
      <c r="U136" s="51"/>
    </row>
    <row r="137" spans="1:21" ht="123.75">
      <c r="A137" s="48"/>
      <c r="B137" s="51" t="s">
        <v>360</v>
      </c>
      <c r="C137" s="51" t="s">
        <v>361</v>
      </c>
      <c r="D137" s="51" t="s">
        <v>174</v>
      </c>
      <c r="E137" s="51" t="s">
        <v>74</v>
      </c>
      <c r="F137" s="52">
        <v>77.56</v>
      </c>
      <c r="G137" s="52">
        <v>1</v>
      </c>
      <c r="H137" s="52">
        <v>77.56</v>
      </c>
      <c r="I137" s="52">
        <v>1</v>
      </c>
      <c r="J137" s="52">
        <v>77.56</v>
      </c>
      <c r="K137" s="52">
        <v>0</v>
      </c>
      <c r="L137" s="52">
        <v>0</v>
      </c>
      <c r="M137" s="52">
        <v>26.28565</v>
      </c>
      <c r="N137" s="52">
        <v>0</v>
      </c>
      <c r="O137" s="52">
        <v>0</v>
      </c>
      <c r="P137" s="51"/>
      <c r="Q137" s="52">
        <f t="shared" si="4"/>
        <v>1</v>
      </c>
      <c r="R137" s="52">
        <f t="shared" si="1"/>
        <v>51.27435</v>
      </c>
      <c r="S137" s="53"/>
      <c r="T137" s="51" t="s">
        <v>362</v>
      </c>
      <c r="U137" s="51"/>
    </row>
    <row r="138" spans="1:21" ht="78.75">
      <c r="A138" s="48"/>
      <c r="B138" s="51" t="s">
        <v>363</v>
      </c>
      <c r="C138" s="51" t="s">
        <v>364</v>
      </c>
      <c r="D138" s="51" t="s">
        <v>174</v>
      </c>
      <c r="E138" s="51" t="s">
        <v>74</v>
      </c>
      <c r="F138" s="52">
        <v>175.28</v>
      </c>
      <c r="G138" s="52">
        <v>1</v>
      </c>
      <c r="H138" s="52">
        <v>175.28</v>
      </c>
      <c r="I138" s="52">
        <v>1</v>
      </c>
      <c r="J138" s="52">
        <v>175.28</v>
      </c>
      <c r="K138" s="52">
        <v>0</v>
      </c>
      <c r="L138" s="52">
        <v>0</v>
      </c>
      <c r="M138" s="52">
        <v>59.33904</v>
      </c>
      <c r="N138" s="52">
        <v>0</v>
      </c>
      <c r="O138" s="52">
        <v>0</v>
      </c>
      <c r="P138" s="51"/>
      <c r="Q138" s="52">
        <f t="shared" si="4"/>
        <v>1</v>
      </c>
      <c r="R138" s="52">
        <f t="shared" si="1"/>
        <v>115.94096</v>
      </c>
      <c r="S138" s="53"/>
      <c r="T138" s="51" t="s">
        <v>359</v>
      </c>
      <c r="U138" s="51"/>
    </row>
    <row r="139" spans="1:21" ht="78.75">
      <c r="A139" s="48"/>
      <c r="B139" s="51" t="s">
        <v>365</v>
      </c>
      <c r="C139" s="51" t="s">
        <v>366</v>
      </c>
      <c r="D139" s="51" t="s">
        <v>174</v>
      </c>
      <c r="E139" s="51" t="s">
        <v>74</v>
      </c>
      <c r="F139" s="52">
        <v>71.39</v>
      </c>
      <c r="G139" s="52">
        <v>1</v>
      </c>
      <c r="H139" s="52">
        <v>71.39</v>
      </c>
      <c r="I139" s="52">
        <v>1</v>
      </c>
      <c r="J139" s="52">
        <v>71.39</v>
      </c>
      <c r="K139" s="52">
        <v>0</v>
      </c>
      <c r="L139" s="52">
        <v>0</v>
      </c>
      <c r="M139" s="52">
        <v>26.2818</v>
      </c>
      <c r="N139" s="52">
        <v>0</v>
      </c>
      <c r="O139" s="52">
        <v>0</v>
      </c>
      <c r="P139" s="51"/>
      <c r="Q139" s="52">
        <f t="shared" si="4"/>
        <v>1</v>
      </c>
      <c r="R139" s="52">
        <f t="shared" si="1"/>
        <v>45.1082</v>
      </c>
      <c r="S139" s="53"/>
      <c r="T139" s="51" t="s">
        <v>359</v>
      </c>
      <c r="U139" s="51"/>
    </row>
    <row r="140" spans="1:21" ht="78.75">
      <c r="A140" s="48"/>
      <c r="B140" s="51" t="s">
        <v>367</v>
      </c>
      <c r="C140" s="51" t="s">
        <v>368</v>
      </c>
      <c r="D140" s="51" t="s">
        <v>174</v>
      </c>
      <c r="E140" s="51" t="s">
        <v>74</v>
      </c>
      <c r="F140" s="52">
        <v>330.35</v>
      </c>
      <c r="G140" s="52">
        <v>1</v>
      </c>
      <c r="H140" s="52">
        <v>330.35</v>
      </c>
      <c r="I140" s="52">
        <v>1</v>
      </c>
      <c r="J140" s="52">
        <v>330.35</v>
      </c>
      <c r="K140" s="52">
        <v>0</v>
      </c>
      <c r="L140" s="52">
        <v>0</v>
      </c>
      <c r="M140" s="52">
        <v>118.67808</v>
      </c>
      <c r="N140" s="52">
        <v>0</v>
      </c>
      <c r="O140" s="52">
        <v>0</v>
      </c>
      <c r="P140" s="51"/>
      <c r="Q140" s="52">
        <f t="shared" si="4"/>
        <v>1</v>
      </c>
      <c r="R140" s="52">
        <f t="shared" si="1"/>
        <v>211.67192000000003</v>
      </c>
      <c r="S140" s="53"/>
      <c r="T140" s="51" t="s">
        <v>359</v>
      </c>
      <c r="U140" s="51"/>
    </row>
    <row r="141" spans="1:21" ht="93.75">
      <c r="A141" s="48"/>
      <c r="B141" s="51" t="s">
        <v>369</v>
      </c>
      <c r="C141" s="51" t="s">
        <v>370</v>
      </c>
      <c r="D141" s="51" t="s">
        <v>174</v>
      </c>
      <c r="E141" s="51" t="s">
        <v>74</v>
      </c>
      <c r="F141" s="52">
        <v>74.77</v>
      </c>
      <c r="G141" s="52">
        <v>1</v>
      </c>
      <c r="H141" s="52">
        <v>74.77</v>
      </c>
      <c r="I141" s="52">
        <v>1</v>
      </c>
      <c r="J141" s="52">
        <v>74.77</v>
      </c>
      <c r="K141" s="52">
        <v>0</v>
      </c>
      <c r="L141" s="52">
        <v>0</v>
      </c>
      <c r="M141" s="52">
        <v>25.58718</v>
      </c>
      <c r="N141" s="52">
        <v>0</v>
      </c>
      <c r="O141" s="52">
        <v>0</v>
      </c>
      <c r="P141" s="51"/>
      <c r="Q141" s="52">
        <f t="shared" si="4"/>
        <v>1</v>
      </c>
      <c r="R141" s="52">
        <f t="shared" si="1"/>
        <v>49.18281999999999</v>
      </c>
      <c r="S141" s="53"/>
      <c r="T141" s="51" t="s">
        <v>371</v>
      </c>
      <c r="U141" s="51"/>
    </row>
    <row r="142" spans="1:21" ht="108.75">
      <c r="A142" s="48"/>
      <c r="B142" s="51" t="s">
        <v>372</v>
      </c>
      <c r="C142" s="51" t="s">
        <v>373</v>
      </c>
      <c r="D142" s="51" t="s">
        <v>174</v>
      </c>
      <c r="E142" s="51" t="s">
        <v>74</v>
      </c>
      <c r="F142" s="52">
        <v>70.44</v>
      </c>
      <c r="G142" s="52">
        <v>1</v>
      </c>
      <c r="H142" s="52">
        <v>70.44</v>
      </c>
      <c r="I142" s="52">
        <v>1</v>
      </c>
      <c r="J142" s="52">
        <v>70.44</v>
      </c>
      <c r="K142" s="52">
        <v>0</v>
      </c>
      <c r="L142" s="52">
        <v>0</v>
      </c>
      <c r="M142" s="52">
        <v>22.93782</v>
      </c>
      <c r="N142" s="52">
        <v>0</v>
      </c>
      <c r="O142" s="52">
        <v>0</v>
      </c>
      <c r="P142" s="51"/>
      <c r="Q142" s="52">
        <f t="shared" si="4"/>
        <v>1</v>
      </c>
      <c r="R142" s="52">
        <f t="shared" si="1"/>
        <v>47.502179999999996</v>
      </c>
      <c r="S142" s="53"/>
      <c r="T142" s="51" t="s">
        <v>374</v>
      </c>
      <c r="U142" s="51"/>
    </row>
    <row r="143" spans="1:21" ht="108.75">
      <c r="A143" s="48"/>
      <c r="B143" s="51" t="s">
        <v>375</v>
      </c>
      <c r="C143" s="51" t="s">
        <v>376</v>
      </c>
      <c r="D143" s="51" t="s">
        <v>174</v>
      </c>
      <c r="E143" s="51" t="s">
        <v>74</v>
      </c>
      <c r="F143" s="52">
        <v>65.73</v>
      </c>
      <c r="G143" s="52">
        <v>1</v>
      </c>
      <c r="H143" s="52">
        <v>65.73</v>
      </c>
      <c r="I143" s="52">
        <v>1</v>
      </c>
      <c r="J143" s="52">
        <v>65.73</v>
      </c>
      <c r="K143" s="52">
        <v>0</v>
      </c>
      <c r="L143" s="52">
        <v>0</v>
      </c>
      <c r="M143" s="52">
        <v>23.0713</v>
      </c>
      <c r="N143" s="52">
        <v>0</v>
      </c>
      <c r="O143" s="52">
        <v>0</v>
      </c>
      <c r="P143" s="51"/>
      <c r="Q143" s="52">
        <f t="shared" si="4"/>
        <v>1</v>
      </c>
      <c r="R143" s="52">
        <f t="shared" si="1"/>
        <v>42.6587</v>
      </c>
      <c r="S143" s="53"/>
      <c r="T143" s="51" t="s">
        <v>374</v>
      </c>
      <c r="U143" s="51"/>
    </row>
    <row r="144" spans="1:21" ht="108.75">
      <c r="A144" s="48"/>
      <c r="B144" s="51" t="s">
        <v>377</v>
      </c>
      <c r="C144" s="51" t="s">
        <v>378</v>
      </c>
      <c r="D144" s="51" t="s">
        <v>174</v>
      </c>
      <c r="E144" s="51" t="s">
        <v>74</v>
      </c>
      <c r="F144" s="52">
        <v>78.61</v>
      </c>
      <c r="G144" s="52">
        <v>1</v>
      </c>
      <c r="H144" s="52">
        <v>78.61</v>
      </c>
      <c r="I144" s="52">
        <v>1</v>
      </c>
      <c r="J144" s="52">
        <v>78.61</v>
      </c>
      <c r="K144" s="52">
        <v>0</v>
      </c>
      <c r="L144" s="52">
        <v>0</v>
      </c>
      <c r="M144" s="52">
        <v>26.52843</v>
      </c>
      <c r="N144" s="52">
        <v>0</v>
      </c>
      <c r="O144" s="52">
        <v>0</v>
      </c>
      <c r="P144" s="51"/>
      <c r="Q144" s="52">
        <f t="shared" si="4"/>
        <v>1</v>
      </c>
      <c r="R144" s="52">
        <f t="shared" si="1"/>
        <v>52.08157</v>
      </c>
      <c r="S144" s="53"/>
      <c r="T144" s="51" t="s">
        <v>374</v>
      </c>
      <c r="U144" s="51"/>
    </row>
    <row r="145" spans="1:21" ht="78.75">
      <c r="A145" s="48"/>
      <c r="B145" s="51" t="s">
        <v>379</v>
      </c>
      <c r="C145" s="51" t="s">
        <v>380</v>
      </c>
      <c r="D145" s="51" t="s">
        <v>174</v>
      </c>
      <c r="E145" s="51" t="s">
        <v>74</v>
      </c>
      <c r="F145" s="52">
        <v>79.99</v>
      </c>
      <c r="G145" s="52">
        <v>1</v>
      </c>
      <c r="H145" s="52">
        <v>79.99</v>
      </c>
      <c r="I145" s="52">
        <v>1</v>
      </c>
      <c r="J145" s="52">
        <v>79.99</v>
      </c>
      <c r="K145" s="52">
        <v>0</v>
      </c>
      <c r="L145" s="52">
        <v>0</v>
      </c>
      <c r="M145" s="52">
        <v>26.2818</v>
      </c>
      <c r="N145" s="52">
        <v>0</v>
      </c>
      <c r="O145" s="52">
        <v>0</v>
      </c>
      <c r="P145" s="51"/>
      <c r="Q145" s="52">
        <f t="shared" si="4"/>
        <v>1</v>
      </c>
      <c r="R145" s="52">
        <f t="shared" si="1"/>
        <v>53.70819999999999</v>
      </c>
      <c r="S145" s="53"/>
      <c r="T145" s="51" t="s">
        <v>359</v>
      </c>
      <c r="U145" s="51"/>
    </row>
    <row r="146" spans="1:21" ht="108.75">
      <c r="A146" s="48"/>
      <c r="B146" s="51" t="s">
        <v>381</v>
      </c>
      <c r="C146" s="51" t="s">
        <v>382</v>
      </c>
      <c r="D146" s="51" t="s">
        <v>174</v>
      </c>
      <c r="E146" s="51" t="s">
        <v>74</v>
      </c>
      <c r="F146" s="52">
        <v>82.44</v>
      </c>
      <c r="G146" s="52">
        <v>1</v>
      </c>
      <c r="H146" s="52">
        <v>82.44</v>
      </c>
      <c r="I146" s="52">
        <v>1</v>
      </c>
      <c r="J146" s="52">
        <v>82.44</v>
      </c>
      <c r="K146" s="52">
        <v>0</v>
      </c>
      <c r="L146" s="52">
        <v>0</v>
      </c>
      <c r="M146" s="52">
        <v>26.30476</v>
      </c>
      <c r="N146" s="52">
        <v>0</v>
      </c>
      <c r="O146" s="52">
        <v>0</v>
      </c>
      <c r="P146" s="51"/>
      <c r="Q146" s="52">
        <f t="shared" si="4"/>
        <v>1</v>
      </c>
      <c r="R146" s="52">
        <f t="shared" si="1"/>
        <v>56.135239999999996</v>
      </c>
      <c r="S146" s="53"/>
      <c r="T146" s="51" t="s">
        <v>374</v>
      </c>
      <c r="U146" s="51"/>
    </row>
    <row r="147" spans="1:21" ht="78.75">
      <c r="A147" s="48"/>
      <c r="B147" s="51" t="s">
        <v>383</v>
      </c>
      <c r="C147" s="51" t="s">
        <v>384</v>
      </c>
      <c r="D147" s="51" t="s">
        <v>174</v>
      </c>
      <c r="E147" s="51" t="s">
        <v>74</v>
      </c>
      <c r="F147" s="52">
        <v>71.64</v>
      </c>
      <c r="G147" s="52">
        <v>1</v>
      </c>
      <c r="H147" s="52">
        <v>71.64</v>
      </c>
      <c r="I147" s="52">
        <v>1</v>
      </c>
      <c r="J147" s="52">
        <v>71.64</v>
      </c>
      <c r="K147" s="52">
        <v>0</v>
      </c>
      <c r="L147" s="52">
        <v>0</v>
      </c>
      <c r="M147" s="52">
        <v>26.02385</v>
      </c>
      <c r="N147" s="52">
        <v>0</v>
      </c>
      <c r="O147" s="52">
        <v>0</v>
      </c>
      <c r="P147" s="51"/>
      <c r="Q147" s="52">
        <f t="shared" si="4"/>
        <v>1</v>
      </c>
      <c r="R147" s="52">
        <f t="shared" si="1"/>
        <v>45.616150000000005</v>
      </c>
      <c r="S147" s="53"/>
      <c r="T147" s="51" t="s">
        <v>359</v>
      </c>
      <c r="U147" s="51"/>
    </row>
    <row r="148" spans="1:21" ht="93.75">
      <c r="A148" s="48"/>
      <c r="B148" s="51" t="s">
        <v>385</v>
      </c>
      <c r="C148" s="51" t="s">
        <v>386</v>
      </c>
      <c r="D148" s="51" t="s">
        <v>174</v>
      </c>
      <c r="E148" s="51" t="s">
        <v>74</v>
      </c>
      <c r="F148" s="52">
        <v>74.38</v>
      </c>
      <c r="G148" s="52">
        <v>1</v>
      </c>
      <c r="H148" s="52">
        <v>74.38</v>
      </c>
      <c r="I148" s="52">
        <v>1</v>
      </c>
      <c r="J148" s="52">
        <v>74.38</v>
      </c>
      <c r="K148" s="52">
        <v>0</v>
      </c>
      <c r="L148" s="52">
        <v>0</v>
      </c>
      <c r="M148" s="52">
        <v>25.27428</v>
      </c>
      <c r="N148" s="52">
        <v>0</v>
      </c>
      <c r="O148" s="52">
        <v>0</v>
      </c>
      <c r="P148" s="51"/>
      <c r="Q148" s="52">
        <f t="shared" si="4"/>
        <v>1</v>
      </c>
      <c r="R148" s="52">
        <f t="shared" si="1"/>
        <v>49.10571999999999</v>
      </c>
      <c r="S148" s="53"/>
      <c r="T148" s="51" t="s">
        <v>371</v>
      </c>
      <c r="U148" s="51"/>
    </row>
    <row r="149" spans="1:21" ht="228.75">
      <c r="A149" s="48"/>
      <c r="B149" s="51" t="s">
        <v>387</v>
      </c>
      <c r="C149" s="51" t="s">
        <v>388</v>
      </c>
      <c r="D149" s="51" t="s">
        <v>174</v>
      </c>
      <c r="E149" s="51" t="s">
        <v>74</v>
      </c>
      <c r="F149" s="52">
        <v>204.82</v>
      </c>
      <c r="G149" s="52">
        <v>1</v>
      </c>
      <c r="H149" s="52">
        <v>204.82</v>
      </c>
      <c r="I149" s="52">
        <v>1</v>
      </c>
      <c r="J149" s="52">
        <v>204.82</v>
      </c>
      <c r="K149" s="52">
        <v>0</v>
      </c>
      <c r="L149" s="52">
        <v>0</v>
      </c>
      <c r="M149" s="52">
        <v>76.32913</v>
      </c>
      <c r="N149" s="52">
        <v>0</v>
      </c>
      <c r="O149" s="52">
        <v>0</v>
      </c>
      <c r="P149" s="51"/>
      <c r="Q149" s="52">
        <f t="shared" si="4"/>
        <v>1</v>
      </c>
      <c r="R149" s="52">
        <f t="shared" si="1"/>
        <v>128.49086999999997</v>
      </c>
      <c r="S149" s="53"/>
      <c r="T149" s="51" t="s">
        <v>389</v>
      </c>
      <c r="U149" s="51"/>
    </row>
    <row r="150" spans="1:21" ht="78.75">
      <c r="A150" s="48"/>
      <c r="B150" s="51" t="s">
        <v>65</v>
      </c>
      <c r="C150" s="51" t="s">
        <v>390</v>
      </c>
      <c r="D150" s="51" t="s">
        <v>174</v>
      </c>
      <c r="E150" s="51" t="s">
        <v>74</v>
      </c>
      <c r="F150" s="52">
        <v>2717.26</v>
      </c>
      <c r="G150" s="52">
        <v>1</v>
      </c>
      <c r="H150" s="52">
        <v>2717.26</v>
      </c>
      <c r="I150" s="52">
        <v>0</v>
      </c>
      <c r="J150" s="52">
        <v>0</v>
      </c>
      <c r="K150" s="52">
        <v>0</v>
      </c>
      <c r="L150" s="52">
        <v>0</v>
      </c>
      <c r="M150" s="52">
        <v>2129.64534</v>
      </c>
      <c r="N150" s="52">
        <v>0</v>
      </c>
      <c r="O150" s="52">
        <v>0</v>
      </c>
      <c r="P150" s="51"/>
      <c r="Q150" s="52">
        <f t="shared" si="4"/>
        <v>0</v>
      </c>
      <c r="R150" s="52">
        <f t="shared" si="1"/>
        <v>-2129.64534</v>
      </c>
      <c r="S150" s="53"/>
      <c r="T150" s="51" t="s">
        <v>391</v>
      </c>
      <c r="U150" s="51"/>
    </row>
    <row r="151" spans="1:21" ht="108.75">
      <c r="A151" s="48"/>
      <c r="B151" s="51" t="s">
        <v>66</v>
      </c>
      <c r="C151" s="51" t="s">
        <v>392</v>
      </c>
      <c r="D151" s="51" t="s">
        <v>174</v>
      </c>
      <c r="E151" s="51" t="s">
        <v>74</v>
      </c>
      <c r="F151" s="52">
        <v>2257.34</v>
      </c>
      <c r="G151" s="52">
        <v>1</v>
      </c>
      <c r="H151" s="52">
        <v>2257.34</v>
      </c>
      <c r="I151" s="52">
        <v>0</v>
      </c>
      <c r="J151" s="52">
        <v>0</v>
      </c>
      <c r="K151" s="52">
        <v>0</v>
      </c>
      <c r="L151" s="52">
        <v>0</v>
      </c>
      <c r="M151" s="52">
        <v>1769.19004</v>
      </c>
      <c r="N151" s="52">
        <v>0</v>
      </c>
      <c r="O151" s="52">
        <v>0</v>
      </c>
      <c r="P151" s="51"/>
      <c r="Q151" s="52">
        <f t="shared" si="4"/>
        <v>0</v>
      </c>
      <c r="R151" s="52">
        <f t="shared" si="1"/>
        <v>-1769.19004</v>
      </c>
      <c r="S151" s="53"/>
      <c r="T151" s="51" t="s">
        <v>391</v>
      </c>
      <c r="U151" s="51"/>
    </row>
    <row r="152" spans="1:21" ht="108.75">
      <c r="A152" s="48"/>
      <c r="B152" s="51" t="s">
        <v>67</v>
      </c>
      <c r="C152" s="51" t="s">
        <v>393</v>
      </c>
      <c r="D152" s="51" t="s">
        <v>174</v>
      </c>
      <c r="E152" s="51" t="s">
        <v>74</v>
      </c>
      <c r="F152" s="52">
        <v>22558.86</v>
      </c>
      <c r="G152" s="52">
        <v>1</v>
      </c>
      <c r="H152" s="52">
        <v>22558.86</v>
      </c>
      <c r="I152" s="52">
        <v>0</v>
      </c>
      <c r="J152" s="52">
        <v>19500</v>
      </c>
      <c r="K152" s="52">
        <v>0</v>
      </c>
      <c r="L152" s="52">
        <v>0</v>
      </c>
      <c r="M152" s="52">
        <v>18000</v>
      </c>
      <c r="N152" s="52">
        <v>0</v>
      </c>
      <c r="O152" s="52">
        <v>0</v>
      </c>
      <c r="P152" s="51"/>
      <c r="Q152" s="52">
        <f t="shared" si="4"/>
        <v>0</v>
      </c>
      <c r="R152" s="52">
        <f t="shared" si="1"/>
        <v>1500</v>
      </c>
      <c r="S152" s="53"/>
      <c r="T152" s="51" t="s">
        <v>394</v>
      </c>
      <c r="U152" s="51"/>
    </row>
    <row r="153" spans="1:21" ht="78.75">
      <c r="A153" s="48"/>
      <c r="B153" s="51" t="s">
        <v>68</v>
      </c>
      <c r="C153" s="51" t="s">
        <v>395</v>
      </c>
      <c r="D153" s="51" t="s">
        <v>174</v>
      </c>
      <c r="E153" s="51" t="s">
        <v>74</v>
      </c>
      <c r="F153" s="52">
        <v>1414.16</v>
      </c>
      <c r="G153" s="52">
        <v>1</v>
      </c>
      <c r="H153" s="52">
        <v>1414.16</v>
      </c>
      <c r="I153" s="52">
        <v>1</v>
      </c>
      <c r="J153" s="52">
        <v>1414.16</v>
      </c>
      <c r="K153" s="52">
        <v>0</v>
      </c>
      <c r="L153" s="52">
        <v>0</v>
      </c>
      <c r="M153" s="52">
        <v>1108.34775</v>
      </c>
      <c r="N153" s="52">
        <v>0</v>
      </c>
      <c r="O153" s="52">
        <v>0</v>
      </c>
      <c r="P153" s="51"/>
      <c r="Q153" s="52">
        <f t="shared" si="4"/>
        <v>1</v>
      </c>
      <c r="R153" s="52">
        <f t="shared" si="1"/>
        <v>305.8122500000002</v>
      </c>
      <c r="S153" s="53"/>
      <c r="T153" s="51" t="s">
        <v>391</v>
      </c>
      <c r="U153" s="51"/>
    </row>
    <row r="154" spans="1:21" ht="108.75">
      <c r="A154" s="48"/>
      <c r="B154" s="51" t="s">
        <v>69</v>
      </c>
      <c r="C154" s="51" t="s">
        <v>396</v>
      </c>
      <c r="D154" s="51" t="s">
        <v>174</v>
      </c>
      <c r="E154" s="51" t="s">
        <v>74</v>
      </c>
      <c r="F154" s="52">
        <v>664.07</v>
      </c>
      <c r="G154" s="52">
        <v>1</v>
      </c>
      <c r="H154" s="52">
        <v>664.07</v>
      </c>
      <c r="I154" s="52">
        <v>1</v>
      </c>
      <c r="J154" s="52">
        <v>664.07</v>
      </c>
      <c r="K154" s="52">
        <v>0</v>
      </c>
      <c r="L154" s="52">
        <v>0</v>
      </c>
      <c r="M154" s="52">
        <v>247.4925</v>
      </c>
      <c r="N154" s="52">
        <v>0</v>
      </c>
      <c r="O154" s="52">
        <v>0</v>
      </c>
      <c r="P154" s="51"/>
      <c r="Q154" s="52">
        <f t="shared" si="4"/>
        <v>1</v>
      </c>
      <c r="R154" s="52">
        <f t="shared" si="1"/>
        <v>416.57750000000004</v>
      </c>
      <c r="S154" s="53"/>
      <c r="T154" s="51" t="s">
        <v>397</v>
      </c>
      <c r="U154" s="51"/>
    </row>
    <row r="155" spans="1:21" ht="63.75">
      <c r="A155" s="48"/>
      <c r="B155" s="51" t="s">
        <v>70</v>
      </c>
      <c r="C155" s="51" t="s">
        <v>398</v>
      </c>
      <c r="D155" s="51" t="s">
        <v>174</v>
      </c>
      <c r="E155" s="51" t="s">
        <v>74</v>
      </c>
      <c r="F155" s="52">
        <v>3388.37</v>
      </c>
      <c r="G155" s="52">
        <v>1</v>
      </c>
      <c r="H155" s="52">
        <v>3388.37</v>
      </c>
      <c r="I155" s="52">
        <v>0</v>
      </c>
      <c r="J155" s="52">
        <v>0</v>
      </c>
      <c r="K155" s="52">
        <v>0</v>
      </c>
      <c r="L155" s="52">
        <v>0</v>
      </c>
      <c r="M155" s="52">
        <v>2541.2775</v>
      </c>
      <c r="N155" s="52">
        <v>0</v>
      </c>
      <c r="O155" s="52">
        <v>0</v>
      </c>
      <c r="P155" s="51"/>
      <c r="Q155" s="52">
        <f t="shared" si="4"/>
        <v>0</v>
      </c>
      <c r="R155" s="52">
        <f t="shared" si="1"/>
        <v>-2541.2775</v>
      </c>
      <c r="S155" s="53"/>
      <c r="T155" s="51" t="s">
        <v>391</v>
      </c>
      <c r="U155" s="51"/>
    </row>
    <row r="156" spans="1:21" ht="78.75">
      <c r="A156" s="48"/>
      <c r="B156" s="51" t="s">
        <v>399</v>
      </c>
      <c r="C156" s="51" t="s">
        <v>400</v>
      </c>
      <c r="D156" s="51" t="s">
        <v>174</v>
      </c>
      <c r="E156" s="51" t="s">
        <v>74</v>
      </c>
      <c r="F156" s="52">
        <v>313.87</v>
      </c>
      <c r="G156" s="52">
        <v>1</v>
      </c>
      <c r="H156" s="52">
        <v>313.87</v>
      </c>
      <c r="I156" s="52">
        <v>1</v>
      </c>
      <c r="J156" s="52">
        <v>313.87</v>
      </c>
      <c r="K156" s="52">
        <v>0</v>
      </c>
      <c r="L156" s="52">
        <v>0</v>
      </c>
      <c r="M156" s="52">
        <v>163.96701</v>
      </c>
      <c r="N156" s="52">
        <v>0</v>
      </c>
      <c r="O156" s="52">
        <v>0</v>
      </c>
      <c r="P156" s="51"/>
      <c r="Q156" s="52">
        <f t="shared" si="4"/>
        <v>1</v>
      </c>
      <c r="R156" s="52">
        <f t="shared" si="1"/>
        <v>149.90299000000002</v>
      </c>
      <c r="S156" s="53"/>
      <c r="T156" s="51" t="s">
        <v>391</v>
      </c>
      <c r="U156" s="51"/>
    </row>
    <row r="157" spans="1:21" ht="78.75">
      <c r="A157" s="48"/>
      <c r="B157" s="51" t="s">
        <v>401</v>
      </c>
      <c r="C157" s="51" t="s">
        <v>402</v>
      </c>
      <c r="D157" s="51" t="s">
        <v>174</v>
      </c>
      <c r="E157" s="51" t="s">
        <v>74</v>
      </c>
      <c r="F157" s="52">
        <v>313.87</v>
      </c>
      <c r="G157" s="52">
        <v>1</v>
      </c>
      <c r="H157" s="52">
        <v>313.87</v>
      </c>
      <c r="I157" s="52">
        <v>1</v>
      </c>
      <c r="J157" s="52">
        <v>313.87</v>
      </c>
      <c r="K157" s="52">
        <v>0</v>
      </c>
      <c r="L157" s="52">
        <v>0</v>
      </c>
      <c r="M157" s="52">
        <v>163.967</v>
      </c>
      <c r="N157" s="52">
        <v>0</v>
      </c>
      <c r="O157" s="52">
        <v>0</v>
      </c>
      <c r="P157" s="51"/>
      <c r="Q157" s="52">
        <f t="shared" si="4"/>
        <v>1</v>
      </c>
      <c r="R157" s="52">
        <f t="shared" si="1"/>
        <v>149.903</v>
      </c>
      <c r="S157" s="53"/>
      <c r="T157" s="51" t="s">
        <v>391</v>
      </c>
      <c r="U157" s="51"/>
    </row>
    <row r="158" spans="1:21" ht="78.75">
      <c r="A158" s="48"/>
      <c r="B158" s="51" t="s">
        <v>403</v>
      </c>
      <c r="C158" s="51" t="s">
        <v>404</v>
      </c>
      <c r="D158" s="51" t="s">
        <v>174</v>
      </c>
      <c r="E158" s="51" t="s">
        <v>74</v>
      </c>
      <c r="F158" s="52">
        <v>313.87</v>
      </c>
      <c r="G158" s="52">
        <v>1</v>
      </c>
      <c r="H158" s="52">
        <v>313.87</v>
      </c>
      <c r="I158" s="52">
        <v>1</v>
      </c>
      <c r="J158" s="52">
        <v>313.87</v>
      </c>
      <c r="K158" s="52">
        <v>0</v>
      </c>
      <c r="L158" s="52">
        <v>0</v>
      </c>
      <c r="M158" s="52">
        <v>163.99679</v>
      </c>
      <c r="N158" s="52">
        <v>0</v>
      </c>
      <c r="O158" s="52">
        <v>0</v>
      </c>
      <c r="P158" s="51"/>
      <c r="Q158" s="52">
        <f t="shared" si="4"/>
        <v>1</v>
      </c>
      <c r="R158" s="52">
        <f t="shared" si="1"/>
        <v>149.87321</v>
      </c>
      <c r="S158" s="53"/>
      <c r="T158" s="51" t="s">
        <v>391</v>
      </c>
      <c r="U158" s="51"/>
    </row>
    <row r="159" spans="1:21" ht="78.75">
      <c r="A159" s="48"/>
      <c r="B159" s="51" t="s">
        <v>405</v>
      </c>
      <c r="C159" s="51" t="s">
        <v>406</v>
      </c>
      <c r="D159" s="51" t="s">
        <v>174</v>
      </c>
      <c r="E159" s="51" t="s">
        <v>74</v>
      </c>
      <c r="F159" s="52">
        <v>313.87</v>
      </c>
      <c r="G159" s="52">
        <v>1</v>
      </c>
      <c r="H159" s="52">
        <v>313.87</v>
      </c>
      <c r="I159" s="52">
        <v>1</v>
      </c>
      <c r="J159" s="52">
        <v>313.87</v>
      </c>
      <c r="K159" s="52">
        <v>0</v>
      </c>
      <c r="L159" s="52">
        <v>0</v>
      </c>
      <c r="M159" s="52">
        <v>163.99668</v>
      </c>
      <c r="N159" s="52">
        <v>0</v>
      </c>
      <c r="O159" s="52">
        <v>0</v>
      </c>
      <c r="P159" s="51"/>
      <c r="Q159" s="52">
        <f t="shared" si="4"/>
        <v>1</v>
      </c>
      <c r="R159" s="52">
        <f t="shared" si="1"/>
        <v>149.87332</v>
      </c>
      <c r="S159" s="53"/>
      <c r="T159" s="51" t="s">
        <v>391</v>
      </c>
      <c r="U159" s="51"/>
    </row>
    <row r="160" spans="1:21" ht="78.75">
      <c r="A160" s="48"/>
      <c r="B160" s="51" t="s">
        <v>407</v>
      </c>
      <c r="C160" s="51" t="s">
        <v>408</v>
      </c>
      <c r="D160" s="51" t="s">
        <v>174</v>
      </c>
      <c r="E160" s="51" t="s">
        <v>74</v>
      </c>
      <c r="F160" s="52">
        <v>313.87</v>
      </c>
      <c r="G160" s="52">
        <v>1</v>
      </c>
      <c r="H160" s="52">
        <v>313.87</v>
      </c>
      <c r="I160" s="52">
        <v>1</v>
      </c>
      <c r="J160" s="52">
        <v>313.87</v>
      </c>
      <c r="K160" s="52">
        <v>0</v>
      </c>
      <c r="L160" s="52">
        <v>0</v>
      </c>
      <c r="M160" s="52">
        <v>163.99655</v>
      </c>
      <c r="N160" s="52">
        <v>0</v>
      </c>
      <c r="O160" s="52">
        <v>0</v>
      </c>
      <c r="P160" s="51"/>
      <c r="Q160" s="52">
        <f t="shared" si="4"/>
        <v>1</v>
      </c>
      <c r="R160" s="52">
        <f t="shared" si="1"/>
        <v>149.87345</v>
      </c>
      <c r="S160" s="53"/>
      <c r="T160" s="51" t="s">
        <v>391</v>
      </c>
      <c r="U160" s="51"/>
    </row>
    <row r="161" spans="1:21" ht="78.75">
      <c r="A161" s="48"/>
      <c r="B161" s="51" t="s">
        <v>409</v>
      </c>
      <c r="C161" s="51" t="s">
        <v>410</v>
      </c>
      <c r="D161" s="51" t="s">
        <v>174</v>
      </c>
      <c r="E161" s="51" t="s">
        <v>74</v>
      </c>
      <c r="F161" s="52">
        <v>319.32</v>
      </c>
      <c r="G161" s="52">
        <v>1</v>
      </c>
      <c r="H161" s="52">
        <v>319.32</v>
      </c>
      <c r="I161" s="52">
        <v>1</v>
      </c>
      <c r="J161" s="52">
        <v>319.32</v>
      </c>
      <c r="K161" s="52">
        <v>0</v>
      </c>
      <c r="L161" s="52">
        <v>0</v>
      </c>
      <c r="M161" s="52">
        <v>166.84453</v>
      </c>
      <c r="N161" s="52">
        <v>0</v>
      </c>
      <c r="O161" s="52">
        <v>0</v>
      </c>
      <c r="P161" s="51"/>
      <c r="Q161" s="52">
        <f t="shared" si="4"/>
        <v>1</v>
      </c>
      <c r="R161" s="52">
        <f t="shared" si="1"/>
        <v>152.47547</v>
      </c>
      <c r="S161" s="53"/>
      <c r="T161" s="51" t="s">
        <v>391</v>
      </c>
      <c r="U161" s="51"/>
    </row>
    <row r="162" spans="1:21" ht="78.75">
      <c r="A162" s="48"/>
      <c r="B162" s="51" t="s">
        <v>411</v>
      </c>
      <c r="C162" s="51" t="s">
        <v>412</v>
      </c>
      <c r="D162" s="51" t="s">
        <v>174</v>
      </c>
      <c r="E162" s="51" t="s">
        <v>74</v>
      </c>
      <c r="F162" s="52">
        <v>422.77</v>
      </c>
      <c r="G162" s="52">
        <v>1</v>
      </c>
      <c r="H162" s="52">
        <v>422.77</v>
      </c>
      <c r="I162" s="52">
        <v>1</v>
      </c>
      <c r="J162" s="52">
        <v>422.77</v>
      </c>
      <c r="K162" s="52">
        <v>0</v>
      </c>
      <c r="L162" s="52">
        <v>0</v>
      </c>
      <c r="M162" s="52">
        <v>220.89695</v>
      </c>
      <c r="N162" s="52">
        <v>0</v>
      </c>
      <c r="O162" s="52">
        <v>0</v>
      </c>
      <c r="P162" s="51"/>
      <c r="Q162" s="52">
        <f t="shared" si="4"/>
        <v>1</v>
      </c>
      <c r="R162" s="52">
        <f t="shared" si="1"/>
        <v>201.87304999999998</v>
      </c>
      <c r="S162" s="53"/>
      <c r="T162" s="51" t="s">
        <v>391</v>
      </c>
      <c r="U162" s="51"/>
    </row>
    <row r="163" spans="1:21" ht="78.75">
      <c r="A163" s="48"/>
      <c r="B163" s="51" t="s">
        <v>413</v>
      </c>
      <c r="C163" s="51" t="s">
        <v>414</v>
      </c>
      <c r="D163" s="51" t="s">
        <v>174</v>
      </c>
      <c r="E163" s="51" t="s">
        <v>74</v>
      </c>
      <c r="F163" s="52">
        <v>313.87</v>
      </c>
      <c r="G163" s="52">
        <v>1</v>
      </c>
      <c r="H163" s="52">
        <v>313.87</v>
      </c>
      <c r="I163" s="52">
        <v>1</v>
      </c>
      <c r="J163" s="52">
        <v>313.87</v>
      </c>
      <c r="K163" s="52">
        <v>0</v>
      </c>
      <c r="L163" s="52">
        <v>0</v>
      </c>
      <c r="M163" s="52">
        <v>163.99655</v>
      </c>
      <c r="N163" s="52">
        <v>0</v>
      </c>
      <c r="O163" s="52">
        <v>0</v>
      </c>
      <c r="P163" s="51"/>
      <c r="Q163" s="52">
        <f t="shared" si="4"/>
        <v>1</v>
      </c>
      <c r="R163" s="52">
        <f t="shared" si="1"/>
        <v>149.87345</v>
      </c>
      <c r="S163" s="53"/>
      <c r="T163" s="51" t="s">
        <v>391</v>
      </c>
      <c r="U163" s="51"/>
    </row>
    <row r="164" spans="1:21" ht="48.75">
      <c r="A164" s="48"/>
      <c r="B164" s="51" t="s">
        <v>415</v>
      </c>
      <c r="C164" s="51" t="s">
        <v>416</v>
      </c>
      <c r="D164" s="51" t="s">
        <v>174</v>
      </c>
      <c r="E164" s="51" t="s">
        <v>74</v>
      </c>
      <c r="F164" s="52">
        <v>7427.15</v>
      </c>
      <c r="G164" s="52">
        <v>1</v>
      </c>
      <c r="H164" s="52">
        <v>7427.15</v>
      </c>
      <c r="I164" s="52">
        <v>0</v>
      </c>
      <c r="J164" s="52">
        <v>3713.58</v>
      </c>
      <c r="K164" s="52">
        <f>M164/L164</f>
        <v>7416.66</v>
      </c>
      <c r="L164" s="52">
        <v>1</v>
      </c>
      <c r="M164" s="52">
        <v>7416.66</v>
      </c>
      <c r="N164" s="52">
        <v>0</v>
      </c>
      <c r="O164" s="52">
        <v>0</v>
      </c>
      <c r="P164" s="51"/>
      <c r="Q164" s="52">
        <f t="shared" si="4"/>
        <v>-1</v>
      </c>
      <c r="R164" s="52">
        <f t="shared" si="1"/>
        <v>-3703.08</v>
      </c>
      <c r="S164" s="53">
        <f>K164/F164-1</f>
        <v>-0.0014123856391751177</v>
      </c>
      <c r="T164" s="51" t="s">
        <v>417</v>
      </c>
      <c r="U164" s="51"/>
    </row>
    <row r="165" spans="1:21" ht="63.75">
      <c r="A165" s="48"/>
      <c r="B165" s="51" t="s">
        <v>418</v>
      </c>
      <c r="C165" s="51" t="s">
        <v>419</v>
      </c>
      <c r="D165" s="51" t="s">
        <v>174</v>
      </c>
      <c r="E165" s="51" t="s">
        <v>74</v>
      </c>
      <c r="F165" s="52">
        <v>1438.55</v>
      </c>
      <c r="G165" s="52">
        <v>1</v>
      </c>
      <c r="H165" s="52">
        <v>1438.55</v>
      </c>
      <c r="I165" s="52">
        <v>1</v>
      </c>
      <c r="J165" s="52">
        <v>1438.55</v>
      </c>
      <c r="K165" s="52">
        <v>0</v>
      </c>
      <c r="L165" s="52">
        <v>0</v>
      </c>
      <c r="M165" s="52">
        <v>719.271</v>
      </c>
      <c r="N165" s="52">
        <v>0</v>
      </c>
      <c r="O165" s="52">
        <v>0</v>
      </c>
      <c r="P165" s="51"/>
      <c r="Q165" s="52">
        <f t="shared" si="4"/>
        <v>1</v>
      </c>
      <c r="R165" s="52">
        <f t="shared" si="1"/>
        <v>719.279</v>
      </c>
      <c r="S165" s="53"/>
      <c r="T165" s="51" t="s">
        <v>420</v>
      </c>
      <c r="U165" s="51"/>
    </row>
    <row r="166" spans="1:21" ht="63.75">
      <c r="A166" s="48"/>
      <c r="B166" s="51" t="s">
        <v>421</v>
      </c>
      <c r="C166" s="51" t="s">
        <v>422</v>
      </c>
      <c r="D166" s="51" t="s">
        <v>174</v>
      </c>
      <c r="E166" s="51" t="s">
        <v>74</v>
      </c>
      <c r="F166" s="52">
        <v>1599.32</v>
      </c>
      <c r="G166" s="52">
        <v>1</v>
      </c>
      <c r="H166" s="52">
        <v>1599.32</v>
      </c>
      <c r="I166" s="52">
        <v>1</v>
      </c>
      <c r="J166" s="52">
        <v>1599.32</v>
      </c>
      <c r="K166" s="52">
        <v>0</v>
      </c>
      <c r="L166" s="52">
        <v>0</v>
      </c>
      <c r="M166" s="52">
        <v>799.65798</v>
      </c>
      <c r="N166" s="52">
        <v>0</v>
      </c>
      <c r="O166" s="52">
        <v>0</v>
      </c>
      <c r="P166" s="51"/>
      <c r="Q166" s="52">
        <f t="shared" si="4"/>
        <v>1</v>
      </c>
      <c r="R166" s="52">
        <f t="shared" si="1"/>
        <v>799.66202</v>
      </c>
      <c r="S166" s="53"/>
      <c r="T166" s="51" t="s">
        <v>420</v>
      </c>
      <c r="U166" s="51"/>
    </row>
    <row r="167" spans="1:21" ht="93.75">
      <c r="A167" s="48"/>
      <c r="B167" s="51" t="s">
        <v>423</v>
      </c>
      <c r="C167" s="51" t="s">
        <v>424</v>
      </c>
      <c r="D167" s="51" t="s">
        <v>174</v>
      </c>
      <c r="E167" s="51" t="s">
        <v>74</v>
      </c>
      <c r="F167" s="52">
        <v>518.59</v>
      </c>
      <c r="G167" s="52">
        <v>1</v>
      </c>
      <c r="H167" s="52">
        <v>518.59</v>
      </c>
      <c r="I167" s="52">
        <v>1</v>
      </c>
      <c r="J167" s="52">
        <v>518.59</v>
      </c>
      <c r="K167" s="52">
        <v>0</v>
      </c>
      <c r="L167" s="52">
        <v>0</v>
      </c>
      <c r="M167" s="52">
        <v>259.295</v>
      </c>
      <c r="N167" s="52">
        <v>0</v>
      </c>
      <c r="O167" s="52">
        <v>0</v>
      </c>
      <c r="P167" s="51"/>
      <c r="Q167" s="52">
        <f t="shared" si="4"/>
        <v>1</v>
      </c>
      <c r="R167" s="52">
        <f t="shared" si="1"/>
        <v>259.295</v>
      </c>
      <c r="S167" s="53"/>
      <c r="T167" s="51" t="s">
        <v>425</v>
      </c>
      <c r="U167" s="51"/>
    </row>
    <row r="168" spans="1:21" ht="93.75">
      <c r="A168" s="48"/>
      <c r="B168" s="51" t="s">
        <v>426</v>
      </c>
      <c r="C168" s="51" t="s">
        <v>427</v>
      </c>
      <c r="D168" s="51" t="s">
        <v>174</v>
      </c>
      <c r="E168" s="51" t="s">
        <v>74</v>
      </c>
      <c r="F168" s="52">
        <v>460.45</v>
      </c>
      <c r="G168" s="52">
        <v>1</v>
      </c>
      <c r="H168" s="52">
        <v>460.45</v>
      </c>
      <c r="I168" s="52">
        <v>1</v>
      </c>
      <c r="J168" s="52">
        <v>460.45</v>
      </c>
      <c r="K168" s="52">
        <v>0</v>
      </c>
      <c r="L168" s="52">
        <v>0</v>
      </c>
      <c r="M168" s="52">
        <v>230.22474</v>
      </c>
      <c r="N168" s="52">
        <v>0</v>
      </c>
      <c r="O168" s="52">
        <v>0</v>
      </c>
      <c r="P168" s="51"/>
      <c r="Q168" s="52">
        <f t="shared" si="4"/>
        <v>1</v>
      </c>
      <c r="R168" s="52">
        <f t="shared" si="1"/>
        <v>230.22526</v>
      </c>
      <c r="S168" s="53"/>
      <c r="T168" s="51" t="s">
        <v>428</v>
      </c>
      <c r="U168" s="51"/>
    </row>
    <row r="169" spans="1:21" ht="78.75">
      <c r="A169" s="48"/>
      <c r="B169" s="51" t="s">
        <v>429</v>
      </c>
      <c r="C169" s="51" t="s">
        <v>430</v>
      </c>
      <c r="D169" s="51" t="s">
        <v>174</v>
      </c>
      <c r="E169" s="51" t="s">
        <v>74</v>
      </c>
      <c r="F169" s="52">
        <v>429.33</v>
      </c>
      <c r="G169" s="52">
        <v>1</v>
      </c>
      <c r="H169" s="52">
        <v>429.33</v>
      </c>
      <c r="I169" s="52">
        <v>1</v>
      </c>
      <c r="J169" s="52">
        <v>429.33</v>
      </c>
      <c r="K169" s="52">
        <v>0</v>
      </c>
      <c r="L169" s="52">
        <v>0</v>
      </c>
      <c r="M169" s="52">
        <v>214.665</v>
      </c>
      <c r="N169" s="52">
        <v>0</v>
      </c>
      <c r="O169" s="52">
        <v>0</v>
      </c>
      <c r="P169" s="51"/>
      <c r="Q169" s="52">
        <f t="shared" si="4"/>
        <v>1</v>
      </c>
      <c r="R169" s="52">
        <f t="shared" si="1"/>
        <v>214.665</v>
      </c>
      <c r="S169" s="53"/>
      <c r="T169" s="51" t="s">
        <v>425</v>
      </c>
      <c r="U169" s="51"/>
    </row>
    <row r="170" spans="1:21" ht="63.75">
      <c r="A170" s="48"/>
      <c r="B170" s="51" t="s">
        <v>431</v>
      </c>
      <c r="C170" s="51" t="s">
        <v>432</v>
      </c>
      <c r="D170" s="51" t="s">
        <v>174</v>
      </c>
      <c r="E170" s="51" t="s">
        <v>74</v>
      </c>
      <c r="F170" s="52">
        <v>43.19</v>
      </c>
      <c r="G170" s="52">
        <v>1</v>
      </c>
      <c r="H170" s="52">
        <v>43.19</v>
      </c>
      <c r="I170" s="52">
        <v>1</v>
      </c>
      <c r="J170" s="52">
        <v>43.19</v>
      </c>
      <c r="K170" s="52">
        <v>0</v>
      </c>
      <c r="L170" s="52">
        <v>0</v>
      </c>
      <c r="M170" s="52">
        <v>20.41388</v>
      </c>
      <c r="N170" s="52">
        <v>0</v>
      </c>
      <c r="O170" s="52">
        <v>0</v>
      </c>
      <c r="P170" s="51"/>
      <c r="Q170" s="52">
        <f t="shared" si="4"/>
        <v>1</v>
      </c>
      <c r="R170" s="52">
        <f t="shared" si="1"/>
        <v>22.77612</v>
      </c>
      <c r="S170" s="53"/>
      <c r="T170" s="51" t="s">
        <v>420</v>
      </c>
      <c r="U170" s="51"/>
    </row>
    <row r="171" spans="1:21" ht="63.75">
      <c r="A171" s="48"/>
      <c r="B171" s="51" t="s">
        <v>433</v>
      </c>
      <c r="C171" s="51" t="s">
        <v>434</v>
      </c>
      <c r="D171" s="51" t="s">
        <v>174</v>
      </c>
      <c r="E171" s="51" t="s">
        <v>74</v>
      </c>
      <c r="F171" s="52">
        <v>43.19</v>
      </c>
      <c r="G171" s="52">
        <v>1</v>
      </c>
      <c r="H171" s="52">
        <v>43.19</v>
      </c>
      <c r="I171" s="52">
        <v>1</v>
      </c>
      <c r="J171" s="52">
        <v>43.19</v>
      </c>
      <c r="K171" s="52">
        <v>0</v>
      </c>
      <c r="L171" s="52">
        <v>0</v>
      </c>
      <c r="M171" s="52">
        <v>20.41388</v>
      </c>
      <c r="N171" s="52">
        <v>0</v>
      </c>
      <c r="O171" s="52">
        <v>0</v>
      </c>
      <c r="P171" s="51"/>
      <c r="Q171" s="52">
        <f t="shared" si="4"/>
        <v>1</v>
      </c>
      <c r="R171" s="52">
        <f t="shared" si="1"/>
        <v>22.77612</v>
      </c>
      <c r="S171" s="53"/>
      <c r="T171" s="51" t="s">
        <v>420</v>
      </c>
      <c r="U171" s="51"/>
    </row>
    <row r="172" spans="1:21" ht="16.5" customHeight="1">
      <c r="A172" s="48"/>
      <c r="B172" s="54" t="s">
        <v>435</v>
      </c>
      <c r="C172" s="54"/>
      <c r="D172" s="54"/>
      <c r="E172" s="54"/>
      <c r="F172" s="54"/>
      <c r="G172" s="54"/>
      <c r="H172" s="55">
        <f>SUM(H7:H171)-0.84</f>
        <v>145552.548</v>
      </c>
      <c r="I172" s="55"/>
      <c r="J172" s="55">
        <f>SUM(J7:J171)-0.87</f>
        <v>95345.10200000001</v>
      </c>
      <c r="K172" s="55"/>
      <c r="L172" s="55"/>
      <c r="M172" s="55">
        <f>SUM(M7:M171)</f>
        <v>107288.06180999998</v>
      </c>
      <c r="N172" s="55"/>
      <c r="O172" s="55">
        <f>SUM(O7:O171)</f>
        <v>6530.20656</v>
      </c>
      <c r="P172" s="54"/>
      <c r="Q172" s="55"/>
      <c r="R172" s="55">
        <f>SUM(R7:R171)-0.87</f>
        <v>-11942.96314</v>
      </c>
      <c r="S172" s="55"/>
      <c r="T172" s="54"/>
      <c r="U172" s="54"/>
    </row>
    <row r="173" spans="1:21" ht="18.75" customHeight="1">
      <c r="A173" s="48"/>
      <c r="B173" s="50" t="s">
        <v>436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 t="e">
        <f aca="true" t="shared" si="10" ref="S173:S184">K173/F173-1</f>
        <v>#DIV/0!</v>
      </c>
      <c r="T173" s="50"/>
      <c r="U173" s="50"/>
    </row>
    <row r="174" spans="1:21" ht="267.75" customHeight="1">
      <c r="A174" s="48"/>
      <c r="B174" s="51" t="s">
        <v>51</v>
      </c>
      <c r="C174" s="51" t="s">
        <v>437</v>
      </c>
      <c r="D174" s="51" t="s">
        <v>174</v>
      </c>
      <c r="E174" s="51" t="s">
        <v>438</v>
      </c>
      <c r="F174" s="52">
        <v>0.651</v>
      </c>
      <c r="G174" s="52">
        <v>3200</v>
      </c>
      <c r="H174" s="52">
        <v>2082.88</v>
      </c>
      <c r="I174" s="52">
        <v>2400</v>
      </c>
      <c r="J174" s="52">
        <v>1562.16</v>
      </c>
      <c r="K174" s="52">
        <v>0.651</v>
      </c>
      <c r="L174" s="52">
        <v>805</v>
      </c>
      <c r="M174" s="52">
        <v>523.84153</v>
      </c>
      <c r="N174" s="52">
        <v>400</v>
      </c>
      <c r="O174" s="52">
        <v>90.58426000000003</v>
      </c>
      <c r="P174" s="51" t="s">
        <v>439</v>
      </c>
      <c r="Q174" s="52">
        <f aca="true" t="shared" si="11" ref="Q174:Q187">I174-L174</f>
        <v>1595</v>
      </c>
      <c r="R174" s="52">
        <f aca="true" t="shared" si="12" ref="R174:R187">J174-M174</f>
        <v>1038.3184700000002</v>
      </c>
      <c r="S174" s="53">
        <f t="shared" si="10"/>
        <v>0</v>
      </c>
      <c r="T174" s="51" t="s">
        <v>440</v>
      </c>
      <c r="U174" s="51"/>
    </row>
    <row r="175" spans="1:21" ht="240" customHeight="1">
      <c r="A175" s="48"/>
      <c r="B175" s="51" t="s">
        <v>52</v>
      </c>
      <c r="C175" s="51" t="s">
        <v>441</v>
      </c>
      <c r="D175" s="51" t="s">
        <v>174</v>
      </c>
      <c r="E175" s="51" t="s">
        <v>438</v>
      </c>
      <c r="F175" s="52">
        <v>1.212</v>
      </c>
      <c r="G175" s="52">
        <v>240</v>
      </c>
      <c r="H175" s="52">
        <v>290.873</v>
      </c>
      <c r="I175" s="52">
        <v>180</v>
      </c>
      <c r="J175" s="52">
        <v>218.154</v>
      </c>
      <c r="K175" s="52">
        <v>1.212</v>
      </c>
      <c r="L175" s="52">
        <v>157</v>
      </c>
      <c r="M175" s="52">
        <v>190.09753</v>
      </c>
      <c r="N175" s="52">
        <v>80</v>
      </c>
      <c r="O175" s="52">
        <v>18.366669999999996</v>
      </c>
      <c r="P175" s="51" t="s">
        <v>442</v>
      </c>
      <c r="Q175" s="52">
        <f t="shared" si="11"/>
        <v>23</v>
      </c>
      <c r="R175" s="52">
        <f t="shared" si="12"/>
        <v>28.05646999999999</v>
      </c>
      <c r="S175" s="53">
        <f t="shared" si="10"/>
        <v>0</v>
      </c>
      <c r="T175" s="51" t="s">
        <v>443</v>
      </c>
      <c r="U175" s="51"/>
    </row>
    <row r="176" spans="1:21" ht="48.75">
      <c r="A176" s="48"/>
      <c r="B176" s="51" t="s">
        <v>53</v>
      </c>
      <c r="C176" s="51" t="s">
        <v>444</v>
      </c>
      <c r="D176" s="51" t="s">
        <v>174</v>
      </c>
      <c r="E176" s="51" t="s">
        <v>438</v>
      </c>
      <c r="F176" s="52">
        <v>2.4</v>
      </c>
      <c r="G176" s="52">
        <v>45</v>
      </c>
      <c r="H176" s="52">
        <v>108</v>
      </c>
      <c r="I176" s="52">
        <v>33</v>
      </c>
      <c r="J176" s="52">
        <v>79.2</v>
      </c>
      <c r="K176" s="52">
        <v>0</v>
      </c>
      <c r="L176" s="52">
        <v>23</v>
      </c>
      <c r="M176" s="52">
        <v>19.36025</v>
      </c>
      <c r="N176" s="52">
        <v>0</v>
      </c>
      <c r="O176" s="52">
        <v>0</v>
      </c>
      <c r="P176" s="51"/>
      <c r="Q176" s="52">
        <f t="shared" si="11"/>
        <v>10</v>
      </c>
      <c r="R176" s="52">
        <f t="shared" si="12"/>
        <v>59.83975</v>
      </c>
      <c r="S176" s="53">
        <f t="shared" si="10"/>
        <v>-1</v>
      </c>
      <c r="T176" s="51" t="s">
        <v>445</v>
      </c>
      <c r="U176" s="51" t="s">
        <v>446</v>
      </c>
    </row>
    <row r="177" spans="1:21" ht="63.75">
      <c r="A177" s="48"/>
      <c r="B177" s="51" t="s">
        <v>54</v>
      </c>
      <c r="C177" s="51" t="s">
        <v>447</v>
      </c>
      <c r="D177" s="51" t="s">
        <v>174</v>
      </c>
      <c r="E177" s="51" t="s">
        <v>438</v>
      </c>
      <c r="F177" s="52">
        <v>0.31</v>
      </c>
      <c r="G177" s="52">
        <v>60</v>
      </c>
      <c r="H177" s="52">
        <v>18.6</v>
      </c>
      <c r="I177" s="52">
        <v>45</v>
      </c>
      <c r="J177" s="52">
        <v>13.95</v>
      </c>
      <c r="K177" s="52">
        <v>0</v>
      </c>
      <c r="L177" s="52">
        <v>30</v>
      </c>
      <c r="M177" s="52">
        <v>7.44</v>
      </c>
      <c r="N177" s="52">
        <v>0</v>
      </c>
      <c r="O177" s="52">
        <v>0</v>
      </c>
      <c r="P177" s="51"/>
      <c r="Q177" s="52">
        <f t="shared" si="11"/>
        <v>15</v>
      </c>
      <c r="R177" s="52">
        <f t="shared" si="12"/>
        <v>6.509999999999999</v>
      </c>
      <c r="S177" s="53">
        <f t="shared" si="10"/>
        <v>-1</v>
      </c>
      <c r="T177" s="51" t="s">
        <v>448</v>
      </c>
      <c r="U177" s="51" t="s">
        <v>449</v>
      </c>
    </row>
    <row r="178" spans="1:21" ht="63.75">
      <c r="A178" s="48"/>
      <c r="B178" s="51" t="s">
        <v>55</v>
      </c>
      <c r="C178" s="51" t="s">
        <v>450</v>
      </c>
      <c r="D178" s="51" t="s">
        <v>174</v>
      </c>
      <c r="E178" s="51" t="s">
        <v>438</v>
      </c>
      <c r="F178" s="52">
        <v>0.51</v>
      </c>
      <c r="G178" s="52">
        <v>45</v>
      </c>
      <c r="H178" s="52">
        <v>22.95</v>
      </c>
      <c r="I178" s="52">
        <v>33</v>
      </c>
      <c r="J178" s="52">
        <v>16.83</v>
      </c>
      <c r="K178" s="52">
        <v>0</v>
      </c>
      <c r="L178" s="52">
        <v>23</v>
      </c>
      <c r="M178" s="52">
        <v>9.435</v>
      </c>
      <c r="N178" s="52">
        <v>0</v>
      </c>
      <c r="O178" s="52">
        <v>0</v>
      </c>
      <c r="P178" s="51"/>
      <c r="Q178" s="52">
        <f t="shared" si="11"/>
        <v>10</v>
      </c>
      <c r="R178" s="52">
        <f t="shared" si="12"/>
        <v>7.394999999999998</v>
      </c>
      <c r="S178" s="53">
        <f t="shared" si="10"/>
        <v>-1</v>
      </c>
      <c r="T178" s="51" t="s">
        <v>448</v>
      </c>
      <c r="U178" s="51" t="s">
        <v>451</v>
      </c>
    </row>
    <row r="179" spans="1:21" ht="63.75">
      <c r="A179" s="48"/>
      <c r="B179" s="51" t="s">
        <v>56</v>
      </c>
      <c r="C179" s="51" t="s">
        <v>452</v>
      </c>
      <c r="D179" s="51" t="s">
        <v>174</v>
      </c>
      <c r="E179" s="51" t="s">
        <v>438</v>
      </c>
      <c r="F179" s="52">
        <v>0.65</v>
      </c>
      <c r="G179" s="52">
        <v>30</v>
      </c>
      <c r="H179" s="52">
        <v>19.5</v>
      </c>
      <c r="I179" s="52">
        <v>22</v>
      </c>
      <c r="J179" s="52">
        <v>14.3</v>
      </c>
      <c r="K179" s="52">
        <v>0</v>
      </c>
      <c r="L179" s="52">
        <v>15</v>
      </c>
      <c r="M179" s="52">
        <v>7.62</v>
      </c>
      <c r="N179" s="52">
        <v>0</v>
      </c>
      <c r="O179" s="52">
        <v>0</v>
      </c>
      <c r="P179" s="51"/>
      <c r="Q179" s="52">
        <f t="shared" si="11"/>
        <v>7</v>
      </c>
      <c r="R179" s="52">
        <f t="shared" si="12"/>
        <v>6.680000000000001</v>
      </c>
      <c r="S179" s="53">
        <f t="shared" si="10"/>
        <v>-1</v>
      </c>
      <c r="T179" s="51" t="s">
        <v>448</v>
      </c>
      <c r="U179" s="51" t="s">
        <v>453</v>
      </c>
    </row>
    <row r="180" spans="1:21" ht="48.75">
      <c r="A180" s="48"/>
      <c r="B180" s="51" t="s">
        <v>57</v>
      </c>
      <c r="C180" s="51" t="s">
        <v>454</v>
      </c>
      <c r="D180" s="51" t="s">
        <v>174</v>
      </c>
      <c r="E180" s="51" t="s">
        <v>438</v>
      </c>
      <c r="F180" s="52">
        <v>117</v>
      </c>
      <c r="G180" s="52">
        <v>2</v>
      </c>
      <c r="H180" s="52">
        <v>234</v>
      </c>
      <c r="I180" s="52">
        <v>2</v>
      </c>
      <c r="J180" s="52">
        <v>234</v>
      </c>
      <c r="K180" s="52">
        <v>0</v>
      </c>
      <c r="L180" s="52">
        <v>1</v>
      </c>
      <c r="M180" s="52">
        <v>34.27313</v>
      </c>
      <c r="N180" s="52">
        <v>0</v>
      </c>
      <c r="O180" s="52">
        <v>0</v>
      </c>
      <c r="P180" s="51"/>
      <c r="Q180" s="52">
        <f t="shared" si="11"/>
        <v>1</v>
      </c>
      <c r="R180" s="52">
        <f t="shared" si="12"/>
        <v>199.72687</v>
      </c>
      <c r="S180" s="53">
        <f t="shared" si="10"/>
        <v>-1</v>
      </c>
      <c r="T180" s="51" t="s">
        <v>445</v>
      </c>
      <c r="U180" s="51" t="s">
        <v>455</v>
      </c>
    </row>
    <row r="181" spans="1:21" ht="108.75">
      <c r="A181" s="48"/>
      <c r="B181" s="51" t="s">
        <v>58</v>
      </c>
      <c r="C181" s="51" t="s">
        <v>456</v>
      </c>
      <c r="D181" s="51" t="s">
        <v>174</v>
      </c>
      <c r="E181" s="51" t="s">
        <v>438</v>
      </c>
      <c r="F181" s="52">
        <v>1.3</v>
      </c>
      <c r="G181" s="52">
        <f>15900-1460</f>
        <v>14440</v>
      </c>
      <c r="H181" s="52">
        <f>F181*G181</f>
        <v>18772</v>
      </c>
      <c r="I181" s="52">
        <v>10830</v>
      </c>
      <c r="J181" s="52">
        <f>I181*F181</f>
        <v>14079</v>
      </c>
      <c r="K181" s="52">
        <v>1.3</v>
      </c>
      <c r="L181" s="52">
        <v>11600</v>
      </c>
      <c r="M181" s="52">
        <v>14165.8</v>
      </c>
      <c r="N181" s="52">
        <v>8963</v>
      </c>
      <c r="O181" s="52">
        <f aca="true" t="shared" si="13" ref="O181:O183">N181*K181</f>
        <v>11651.9</v>
      </c>
      <c r="P181" s="51"/>
      <c r="Q181" s="52">
        <f t="shared" si="11"/>
        <v>-770</v>
      </c>
      <c r="R181" s="52">
        <f t="shared" si="12"/>
        <v>-86.79999999999927</v>
      </c>
      <c r="S181" s="53">
        <f t="shared" si="10"/>
        <v>0</v>
      </c>
      <c r="T181" s="51" t="s">
        <v>457</v>
      </c>
      <c r="U181" s="51" t="s">
        <v>458</v>
      </c>
    </row>
    <row r="182" spans="1:21" ht="123.75">
      <c r="A182" s="48"/>
      <c r="B182" s="51" t="s">
        <v>59</v>
      </c>
      <c r="C182" s="51" t="s">
        <v>459</v>
      </c>
      <c r="D182" s="51" t="s">
        <v>174</v>
      </c>
      <c r="E182" s="51" t="s">
        <v>438</v>
      </c>
      <c r="F182" s="52">
        <v>2.8</v>
      </c>
      <c r="G182" s="52">
        <v>480</v>
      </c>
      <c r="H182" s="52">
        <v>1344</v>
      </c>
      <c r="I182" s="52">
        <v>360</v>
      </c>
      <c r="J182" s="52">
        <v>1008</v>
      </c>
      <c r="K182" s="52">
        <f aca="true" t="shared" si="14" ref="K182:K183">M182/L182</f>
        <v>2.8</v>
      </c>
      <c r="L182" s="52">
        <v>480</v>
      </c>
      <c r="M182" s="52">
        <v>1344</v>
      </c>
      <c r="N182" s="52">
        <v>180</v>
      </c>
      <c r="O182" s="52">
        <f t="shared" si="13"/>
        <v>503.99999999999994</v>
      </c>
      <c r="P182" s="51"/>
      <c r="Q182" s="52">
        <f t="shared" si="11"/>
        <v>-120</v>
      </c>
      <c r="R182" s="52">
        <f t="shared" si="12"/>
        <v>-336</v>
      </c>
      <c r="S182" s="53">
        <f t="shared" si="10"/>
        <v>0</v>
      </c>
      <c r="T182" s="51" t="s">
        <v>460</v>
      </c>
      <c r="U182" s="51"/>
    </row>
    <row r="183" spans="1:21" ht="138.75">
      <c r="A183" s="48"/>
      <c r="B183" s="51" t="s">
        <v>60</v>
      </c>
      <c r="C183" s="51" t="s">
        <v>461</v>
      </c>
      <c r="D183" s="51" t="s">
        <v>174</v>
      </c>
      <c r="E183" s="51" t="s">
        <v>438</v>
      </c>
      <c r="F183" s="52">
        <v>2.8</v>
      </c>
      <c r="G183" s="52">
        <v>120</v>
      </c>
      <c r="H183" s="52">
        <v>336</v>
      </c>
      <c r="I183" s="52">
        <v>90</v>
      </c>
      <c r="J183" s="52">
        <v>252</v>
      </c>
      <c r="K183" s="52">
        <f t="shared" si="14"/>
        <v>2.8</v>
      </c>
      <c r="L183" s="52">
        <v>120</v>
      </c>
      <c r="M183" s="52">
        <v>336</v>
      </c>
      <c r="N183" s="52">
        <v>70</v>
      </c>
      <c r="O183" s="52">
        <f t="shared" si="13"/>
        <v>196</v>
      </c>
      <c r="P183" s="51"/>
      <c r="Q183" s="52">
        <f t="shared" si="11"/>
        <v>-30</v>
      </c>
      <c r="R183" s="52">
        <f t="shared" si="12"/>
        <v>-84</v>
      </c>
      <c r="S183" s="53">
        <f t="shared" si="10"/>
        <v>0</v>
      </c>
      <c r="T183" s="51" t="s">
        <v>460</v>
      </c>
      <c r="U183" s="51"/>
    </row>
    <row r="184" spans="1:21" ht="48.75">
      <c r="A184" s="48"/>
      <c r="B184" s="51" t="s">
        <v>61</v>
      </c>
      <c r="C184" s="51" t="s">
        <v>462</v>
      </c>
      <c r="D184" s="51" t="s">
        <v>174</v>
      </c>
      <c r="E184" s="51" t="s">
        <v>438</v>
      </c>
      <c r="F184" s="52">
        <v>15</v>
      </c>
      <c r="G184" s="52">
        <v>60</v>
      </c>
      <c r="H184" s="52">
        <v>900</v>
      </c>
      <c r="I184" s="52">
        <v>45</v>
      </c>
      <c r="J184" s="52">
        <v>675</v>
      </c>
      <c r="K184" s="52"/>
      <c r="L184" s="52">
        <v>40</v>
      </c>
      <c r="M184" s="52">
        <v>514.375</v>
      </c>
      <c r="N184" s="52">
        <v>0</v>
      </c>
      <c r="O184" s="52">
        <v>0</v>
      </c>
      <c r="P184" s="51"/>
      <c r="Q184" s="52">
        <f t="shared" si="11"/>
        <v>5</v>
      </c>
      <c r="R184" s="52">
        <f t="shared" si="12"/>
        <v>160.625</v>
      </c>
      <c r="S184" s="53">
        <f t="shared" si="10"/>
        <v>-1</v>
      </c>
      <c r="T184" s="51" t="s">
        <v>457</v>
      </c>
      <c r="U184" s="51" t="s">
        <v>463</v>
      </c>
    </row>
    <row r="185" spans="1:21" ht="51.75">
      <c r="A185" s="48"/>
      <c r="B185" s="51" t="s">
        <v>62</v>
      </c>
      <c r="C185" s="46" t="s">
        <v>464</v>
      </c>
      <c r="D185" s="51" t="s">
        <v>174</v>
      </c>
      <c r="E185" s="51" t="s">
        <v>465</v>
      </c>
      <c r="F185" s="52">
        <v>3.1525</v>
      </c>
      <c r="G185" s="52">
        <v>4</v>
      </c>
      <c r="H185" s="52">
        <v>12.61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1"/>
      <c r="Q185" s="52">
        <f t="shared" si="11"/>
        <v>0</v>
      </c>
      <c r="R185" s="52">
        <f t="shared" si="12"/>
        <v>0</v>
      </c>
      <c r="S185" s="53"/>
      <c r="T185" s="51"/>
      <c r="U185" s="51"/>
    </row>
    <row r="186" spans="1:21" ht="51.75">
      <c r="A186" s="48"/>
      <c r="B186" s="51" t="s">
        <v>63</v>
      </c>
      <c r="C186" s="46" t="s">
        <v>466</v>
      </c>
      <c r="D186" s="51" t="s">
        <v>174</v>
      </c>
      <c r="E186" s="51" t="s">
        <v>465</v>
      </c>
      <c r="F186" s="52">
        <v>4.875</v>
      </c>
      <c r="G186" s="52">
        <v>98</v>
      </c>
      <c r="H186" s="52">
        <v>477.75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1"/>
      <c r="Q186" s="52">
        <f t="shared" si="11"/>
        <v>0</v>
      </c>
      <c r="R186" s="52">
        <f t="shared" si="12"/>
        <v>0</v>
      </c>
      <c r="S186" s="53"/>
      <c r="T186" s="51"/>
      <c r="U186" s="51"/>
    </row>
    <row r="187" spans="1:21" ht="63.75">
      <c r="A187" s="48"/>
      <c r="B187" s="51" t="s">
        <v>64</v>
      </c>
      <c r="C187" s="46" t="s">
        <v>467</v>
      </c>
      <c r="D187" s="51" t="s">
        <v>174</v>
      </c>
      <c r="E187" s="51" t="s">
        <v>465</v>
      </c>
      <c r="F187" s="52">
        <v>4.6</v>
      </c>
      <c r="G187" s="52">
        <v>127</v>
      </c>
      <c r="H187" s="52">
        <v>584.2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1"/>
      <c r="Q187" s="52">
        <f t="shared" si="11"/>
        <v>0</v>
      </c>
      <c r="R187" s="52">
        <f t="shared" si="12"/>
        <v>0</v>
      </c>
      <c r="S187" s="53"/>
      <c r="T187" s="51"/>
      <c r="U187" s="51"/>
    </row>
    <row r="188" spans="1:21" ht="18.75" customHeight="1">
      <c r="A188" s="48"/>
      <c r="B188" s="54" t="s">
        <v>468</v>
      </c>
      <c r="C188" s="54"/>
      <c r="D188" s="54"/>
      <c r="E188" s="54"/>
      <c r="F188" s="54"/>
      <c r="G188" s="54"/>
      <c r="H188" s="55">
        <f>SUM(H174:H187)</f>
        <v>25203.363</v>
      </c>
      <c r="I188" s="55"/>
      <c r="J188" s="55">
        <f>SUM(J174:J187)</f>
        <v>18152.594</v>
      </c>
      <c r="K188" s="55"/>
      <c r="L188" s="55"/>
      <c r="M188" s="55">
        <f>SUM(M174:M187)</f>
        <v>17152.24244</v>
      </c>
      <c r="N188" s="55"/>
      <c r="O188" s="55">
        <f>SUM(O174:O187)</f>
        <v>12460.850929999999</v>
      </c>
      <c r="P188" s="54"/>
      <c r="Q188" s="54"/>
      <c r="R188" s="55">
        <f>SUM(R174:R187)</f>
        <v>1000.3515600000009</v>
      </c>
      <c r="S188" s="54"/>
      <c r="T188" s="54"/>
      <c r="U188" s="54"/>
    </row>
    <row r="189" spans="1:21" ht="18.75" customHeight="1">
      <c r="A189" s="48"/>
      <c r="B189" s="50" t="s">
        <v>469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 t="e">
        <f>K189/F189-1</f>
        <v>#DIV/0!</v>
      </c>
      <c r="T189" s="50"/>
      <c r="U189" s="50"/>
    </row>
    <row r="190" spans="1:21" ht="63.75">
      <c r="A190" s="48"/>
      <c r="B190" s="51" t="s">
        <v>51</v>
      </c>
      <c r="C190" s="51" t="s">
        <v>470</v>
      </c>
      <c r="D190" s="51" t="s">
        <v>471</v>
      </c>
      <c r="E190" s="51" t="s">
        <v>438</v>
      </c>
      <c r="F190" s="52">
        <v>1871.5</v>
      </c>
      <c r="G190" s="52">
        <v>1</v>
      </c>
      <c r="H190" s="52">
        <v>1871.5</v>
      </c>
      <c r="I190" s="52">
        <v>1</v>
      </c>
      <c r="J190" s="52">
        <v>1871.5</v>
      </c>
      <c r="K190" s="52">
        <v>0</v>
      </c>
      <c r="L190" s="52">
        <v>0</v>
      </c>
      <c r="M190" s="52">
        <v>935.75</v>
      </c>
      <c r="N190" s="52">
        <v>0</v>
      </c>
      <c r="O190" s="52">
        <v>0</v>
      </c>
      <c r="P190" s="51"/>
      <c r="Q190" s="52">
        <f aca="true" t="shared" si="15" ref="Q190:Q192">I190-L190</f>
        <v>1</v>
      </c>
      <c r="R190" s="52">
        <f aca="true" t="shared" si="16" ref="R190:R192">J190-M190</f>
        <v>935.75</v>
      </c>
      <c r="S190" s="53"/>
      <c r="T190" s="51" t="s">
        <v>472</v>
      </c>
      <c r="U190" s="51"/>
    </row>
    <row r="191" spans="1:21" ht="63.75">
      <c r="A191" s="48"/>
      <c r="B191" s="51" t="s">
        <v>52</v>
      </c>
      <c r="C191" s="51" t="s">
        <v>473</v>
      </c>
      <c r="D191" s="51" t="s">
        <v>471</v>
      </c>
      <c r="E191" s="51" t="s">
        <v>438</v>
      </c>
      <c r="F191" s="52">
        <v>1814.5</v>
      </c>
      <c r="G191" s="52">
        <v>1</v>
      </c>
      <c r="H191" s="52">
        <v>1814.5</v>
      </c>
      <c r="I191" s="52">
        <v>1</v>
      </c>
      <c r="J191" s="52">
        <v>1814.5</v>
      </c>
      <c r="K191" s="52">
        <v>0</v>
      </c>
      <c r="L191" s="52">
        <v>0</v>
      </c>
      <c r="M191" s="52">
        <v>907.25</v>
      </c>
      <c r="N191" s="52">
        <v>0</v>
      </c>
      <c r="O191" s="52">
        <v>0</v>
      </c>
      <c r="P191" s="51"/>
      <c r="Q191" s="52">
        <f t="shared" si="15"/>
        <v>1</v>
      </c>
      <c r="R191" s="52">
        <f t="shared" si="16"/>
        <v>907.25</v>
      </c>
      <c r="S191" s="53"/>
      <c r="T191" s="51" t="s">
        <v>472</v>
      </c>
      <c r="U191" s="51"/>
    </row>
    <row r="192" spans="1:21" ht="33.75">
      <c r="A192" s="48"/>
      <c r="B192" s="51" t="s">
        <v>53</v>
      </c>
      <c r="C192" s="51" t="s">
        <v>474</v>
      </c>
      <c r="D192" s="51" t="s">
        <v>471</v>
      </c>
      <c r="E192" s="51" t="s">
        <v>438</v>
      </c>
      <c r="F192" s="52">
        <v>14</v>
      </c>
      <c r="G192" s="52">
        <v>2</v>
      </c>
      <c r="H192" s="52">
        <v>28</v>
      </c>
      <c r="I192" s="52">
        <v>2</v>
      </c>
      <c r="J192" s="52">
        <v>28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1"/>
      <c r="Q192" s="52">
        <f t="shared" si="15"/>
        <v>2</v>
      </c>
      <c r="R192" s="52">
        <f t="shared" si="16"/>
        <v>28</v>
      </c>
      <c r="S192" s="53"/>
      <c r="T192" s="51"/>
      <c r="U192" s="51"/>
    </row>
    <row r="193" spans="1:21" ht="18.75" customHeight="1">
      <c r="A193" s="48"/>
      <c r="B193" s="54" t="s">
        <v>475</v>
      </c>
      <c r="C193" s="54"/>
      <c r="D193" s="54"/>
      <c r="E193" s="54"/>
      <c r="F193" s="54"/>
      <c r="G193" s="54"/>
      <c r="H193" s="55">
        <f>SUM(H190:H192)</f>
        <v>3714</v>
      </c>
      <c r="I193" s="55"/>
      <c r="J193" s="55">
        <f>SUM(J190:J192)</f>
        <v>3714</v>
      </c>
      <c r="K193" s="55"/>
      <c r="L193" s="55"/>
      <c r="M193" s="55">
        <f>SUM(M190:M192)</f>
        <v>1843</v>
      </c>
      <c r="N193" s="55"/>
      <c r="O193" s="55">
        <f>SUM(O190:O192)</f>
        <v>0</v>
      </c>
      <c r="P193" s="54"/>
      <c r="Q193" s="54"/>
      <c r="R193" s="55">
        <f>SUM(R190:R192)</f>
        <v>1871</v>
      </c>
      <c r="S193" s="54"/>
      <c r="T193" s="54"/>
      <c r="U193" s="54"/>
    </row>
    <row r="194" spans="1:21" ht="18.75" customHeight="1">
      <c r="A194" s="48"/>
      <c r="B194" s="50" t="s">
        <v>476</v>
      </c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 t="e">
        <f aca="true" t="shared" si="17" ref="S194:S200">K194/F194-1</f>
        <v>#DIV/0!</v>
      </c>
      <c r="T194" s="50"/>
      <c r="U194" s="50"/>
    </row>
    <row r="195" spans="1:21" ht="33.75">
      <c r="A195" s="48"/>
      <c r="B195" s="51" t="s">
        <v>51</v>
      </c>
      <c r="C195" s="51" t="s">
        <v>477</v>
      </c>
      <c r="D195" s="51" t="s">
        <v>174</v>
      </c>
      <c r="E195" s="51" t="s">
        <v>478</v>
      </c>
      <c r="F195" s="52">
        <v>14</v>
      </c>
      <c r="G195" s="52">
        <v>60</v>
      </c>
      <c r="H195" s="52">
        <v>840</v>
      </c>
      <c r="I195" s="52">
        <v>60</v>
      </c>
      <c r="J195" s="52">
        <v>840</v>
      </c>
      <c r="K195" s="52">
        <f aca="true" t="shared" si="18" ref="K195:K196">M195/L195*2</f>
        <v>13.94</v>
      </c>
      <c r="L195" s="52">
        <v>60</v>
      </c>
      <c r="M195" s="52">
        <v>418.2</v>
      </c>
      <c r="N195" s="52">
        <v>0</v>
      </c>
      <c r="O195" s="52">
        <v>0</v>
      </c>
      <c r="P195" s="51"/>
      <c r="Q195" s="52">
        <f aca="true" t="shared" si="19" ref="Q195:Q202">I195-L195</f>
        <v>0</v>
      </c>
      <c r="R195" s="52">
        <f aca="true" t="shared" si="20" ref="R195:R202">J195-M195</f>
        <v>421.8</v>
      </c>
      <c r="S195" s="53">
        <f t="shared" si="17"/>
        <v>-0.004285714285714337</v>
      </c>
      <c r="T195" s="51" t="s">
        <v>479</v>
      </c>
      <c r="U195" s="51" t="s">
        <v>480</v>
      </c>
    </row>
    <row r="196" spans="1:21" ht="63.75">
      <c r="A196" s="48"/>
      <c r="B196" s="51" t="s">
        <v>52</v>
      </c>
      <c r="C196" s="51" t="s">
        <v>481</v>
      </c>
      <c r="D196" s="51" t="s">
        <v>174</v>
      </c>
      <c r="E196" s="51" t="s">
        <v>478</v>
      </c>
      <c r="F196" s="52">
        <v>9.1</v>
      </c>
      <c r="G196" s="52">
        <v>12</v>
      </c>
      <c r="H196" s="52">
        <v>109.2</v>
      </c>
      <c r="I196" s="52">
        <v>12</v>
      </c>
      <c r="J196" s="52">
        <v>109.2</v>
      </c>
      <c r="K196" s="52">
        <f t="shared" si="18"/>
        <v>8.307</v>
      </c>
      <c r="L196" s="52">
        <v>12</v>
      </c>
      <c r="M196" s="52">
        <v>49.842</v>
      </c>
      <c r="N196" s="52">
        <v>0</v>
      </c>
      <c r="O196" s="52">
        <v>0</v>
      </c>
      <c r="P196" s="51"/>
      <c r="Q196" s="52">
        <f t="shared" si="19"/>
        <v>0</v>
      </c>
      <c r="R196" s="52">
        <f t="shared" si="20"/>
        <v>59.358000000000004</v>
      </c>
      <c r="S196" s="53">
        <f t="shared" si="17"/>
        <v>-0.08714285714285708</v>
      </c>
      <c r="T196" s="51" t="s">
        <v>479</v>
      </c>
      <c r="U196" s="51" t="s">
        <v>482</v>
      </c>
    </row>
    <row r="197" spans="1:21" ht="63.75">
      <c r="A197" s="48"/>
      <c r="B197" s="51" t="s">
        <v>53</v>
      </c>
      <c r="C197" s="51" t="s">
        <v>483</v>
      </c>
      <c r="D197" s="51" t="s">
        <v>174</v>
      </c>
      <c r="E197" s="51" t="s">
        <v>478</v>
      </c>
      <c r="F197" s="52">
        <v>16</v>
      </c>
      <c r="G197" s="52">
        <v>12</v>
      </c>
      <c r="H197" s="52">
        <v>192</v>
      </c>
      <c r="I197" s="52">
        <v>12</v>
      </c>
      <c r="J197" s="52">
        <v>192</v>
      </c>
      <c r="K197" s="52">
        <f>M197/L197</f>
        <v>11.360999999999999</v>
      </c>
      <c r="L197" s="52">
        <v>12</v>
      </c>
      <c r="M197" s="52">
        <v>136.332</v>
      </c>
      <c r="N197" s="52">
        <v>0</v>
      </c>
      <c r="O197" s="52">
        <v>0</v>
      </c>
      <c r="P197" s="51"/>
      <c r="Q197" s="52">
        <f t="shared" si="19"/>
        <v>0</v>
      </c>
      <c r="R197" s="52">
        <f t="shared" si="20"/>
        <v>55.668000000000006</v>
      </c>
      <c r="S197" s="53">
        <f t="shared" si="17"/>
        <v>-0.28993750000000007</v>
      </c>
      <c r="T197" s="51" t="s">
        <v>479</v>
      </c>
      <c r="U197" s="51"/>
    </row>
    <row r="198" spans="1:21" ht="63.75">
      <c r="A198" s="48"/>
      <c r="B198" s="51" t="s">
        <v>54</v>
      </c>
      <c r="C198" s="51" t="s">
        <v>484</v>
      </c>
      <c r="D198" s="51" t="s">
        <v>174</v>
      </c>
      <c r="E198" s="51" t="s">
        <v>478</v>
      </c>
      <c r="F198" s="52">
        <v>54</v>
      </c>
      <c r="G198" s="52">
        <v>3</v>
      </c>
      <c r="H198" s="52">
        <v>162</v>
      </c>
      <c r="I198" s="52">
        <v>3</v>
      </c>
      <c r="J198" s="52">
        <v>162</v>
      </c>
      <c r="K198" s="52">
        <f>M198/L198*2</f>
        <v>39.585</v>
      </c>
      <c r="L198" s="52">
        <v>3</v>
      </c>
      <c r="M198" s="52">
        <v>59.3775</v>
      </c>
      <c r="N198" s="52">
        <v>0</v>
      </c>
      <c r="O198" s="52">
        <v>0</v>
      </c>
      <c r="P198" s="51"/>
      <c r="Q198" s="52">
        <f t="shared" si="19"/>
        <v>0</v>
      </c>
      <c r="R198" s="52">
        <f t="shared" si="20"/>
        <v>102.6225</v>
      </c>
      <c r="S198" s="53">
        <f t="shared" si="17"/>
        <v>-0.26694444444444443</v>
      </c>
      <c r="T198" s="51" t="s">
        <v>479</v>
      </c>
      <c r="U198" s="51" t="s">
        <v>485</v>
      </c>
    </row>
    <row r="199" spans="1:21" ht="33.75">
      <c r="A199" s="48"/>
      <c r="B199" s="51" t="s">
        <v>55</v>
      </c>
      <c r="C199" s="51" t="s">
        <v>486</v>
      </c>
      <c r="D199" s="51" t="s">
        <v>174</v>
      </c>
      <c r="E199" s="51" t="s">
        <v>478</v>
      </c>
      <c r="F199" s="52">
        <v>705</v>
      </c>
      <c r="G199" s="52">
        <v>1</v>
      </c>
      <c r="H199" s="52">
        <v>705</v>
      </c>
      <c r="I199" s="52">
        <v>1</v>
      </c>
      <c r="J199" s="52">
        <v>705</v>
      </c>
      <c r="K199" s="52">
        <f aca="true" t="shared" si="21" ref="K199:K200">M199/L199</f>
        <v>700.27618</v>
      </c>
      <c r="L199" s="52">
        <v>1</v>
      </c>
      <c r="M199" s="52">
        <v>700.27618</v>
      </c>
      <c r="N199" s="52">
        <v>1</v>
      </c>
      <c r="O199" s="52">
        <v>700.2761799999956</v>
      </c>
      <c r="P199" s="51" t="s">
        <v>68</v>
      </c>
      <c r="Q199" s="52">
        <f t="shared" si="19"/>
        <v>0</v>
      </c>
      <c r="R199" s="52">
        <f t="shared" si="20"/>
        <v>4.723820000000046</v>
      </c>
      <c r="S199" s="53">
        <f t="shared" si="17"/>
        <v>-0.00670045390070928</v>
      </c>
      <c r="T199" s="51" t="s">
        <v>487</v>
      </c>
      <c r="U199" s="51"/>
    </row>
    <row r="200" spans="1:21" ht="48.75">
      <c r="A200" s="48"/>
      <c r="B200" s="51" t="s">
        <v>56</v>
      </c>
      <c r="C200" s="51" t="s">
        <v>488</v>
      </c>
      <c r="D200" s="51" t="s">
        <v>174</v>
      </c>
      <c r="E200" s="51" t="s">
        <v>478</v>
      </c>
      <c r="F200" s="52">
        <v>0.32</v>
      </c>
      <c r="G200" s="52">
        <v>150</v>
      </c>
      <c r="H200" s="52">
        <v>48</v>
      </c>
      <c r="I200" s="52">
        <v>150</v>
      </c>
      <c r="J200" s="52">
        <v>48</v>
      </c>
      <c r="K200" s="52">
        <f t="shared" si="21"/>
        <v>0.32</v>
      </c>
      <c r="L200" s="52">
        <v>150</v>
      </c>
      <c r="M200" s="52">
        <v>48</v>
      </c>
      <c r="N200" s="52">
        <v>0</v>
      </c>
      <c r="O200" s="52">
        <v>0</v>
      </c>
      <c r="P200" s="51"/>
      <c r="Q200" s="52">
        <f t="shared" si="19"/>
        <v>0</v>
      </c>
      <c r="R200" s="52">
        <f t="shared" si="20"/>
        <v>0</v>
      </c>
      <c r="S200" s="53">
        <f t="shared" si="17"/>
        <v>0</v>
      </c>
      <c r="T200" s="51" t="s">
        <v>487</v>
      </c>
      <c r="U200" s="51"/>
    </row>
    <row r="201" spans="1:21" ht="63.75">
      <c r="A201" s="48"/>
      <c r="B201" s="51" t="s">
        <v>57</v>
      </c>
      <c r="C201" s="51" t="s">
        <v>489</v>
      </c>
      <c r="D201" s="51" t="s">
        <v>174</v>
      </c>
      <c r="E201" s="51" t="s">
        <v>478</v>
      </c>
      <c r="F201" s="52">
        <v>235</v>
      </c>
      <c r="G201" s="52">
        <v>1</v>
      </c>
      <c r="H201" s="52">
        <v>235</v>
      </c>
      <c r="I201" s="52">
        <v>1</v>
      </c>
      <c r="J201" s="52">
        <v>235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1"/>
      <c r="Q201" s="52">
        <f t="shared" si="19"/>
        <v>1</v>
      </c>
      <c r="R201" s="52">
        <f t="shared" si="20"/>
        <v>235</v>
      </c>
      <c r="S201" s="53"/>
      <c r="T201" s="51" t="s">
        <v>479</v>
      </c>
      <c r="U201" s="51"/>
    </row>
    <row r="202" spans="1:21" ht="78.75">
      <c r="A202" s="48"/>
      <c r="B202" s="51" t="s">
        <v>58</v>
      </c>
      <c r="C202" s="51" t="s">
        <v>490</v>
      </c>
      <c r="D202" s="51" t="s">
        <v>174</v>
      </c>
      <c r="E202" s="51" t="s">
        <v>478</v>
      </c>
      <c r="F202" s="52">
        <v>14.2</v>
      </c>
      <c r="G202" s="52">
        <v>1</v>
      </c>
      <c r="H202" s="52">
        <v>14.2</v>
      </c>
      <c r="I202" s="52">
        <v>1</v>
      </c>
      <c r="J202" s="52">
        <v>14.2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1"/>
      <c r="Q202" s="52">
        <f t="shared" si="19"/>
        <v>1</v>
      </c>
      <c r="R202" s="52">
        <f t="shared" si="20"/>
        <v>14.2</v>
      </c>
      <c r="S202" s="53"/>
      <c r="T202" s="51"/>
      <c r="U202" s="51"/>
    </row>
    <row r="203" spans="1:21" ht="18.75" customHeight="1">
      <c r="A203" s="48"/>
      <c r="B203" s="54" t="s">
        <v>491</v>
      </c>
      <c r="C203" s="54"/>
      <c r="D203" s="54"/>
      <c r="E203" s="54"/>
      <c r="F203" s="54"/>
      <c r="G203" s="54"/>
      <c r="H203" s="55">
        <f>SUM(H195:H202)</f>
        <v>2305.4</v>
      </c>
      <c r="I203" s="55"/>
      <c r="J203" s="55">
        <f>SUM(J195:J202)</f>
        <v>2305.4</v>
      </c>
      <c r="K203" s="55"/>
      <c r="L203" s="55"/>
      <c r="M203" s="55">
        <f>SUM(M195:M202)</f>
        <v>1412.02768</v>
      </c>
      <c r="N203" s="55"/>
      <c r="O203" s="55">
        <f>SUM(O195:O202)</f>
        <v>700.2761799999956</v>
      </c>
      <c r="P203" s="54"/>
      <c r="Q203" s="54"/>
      <c r="R203" s="55">
        <f>SUM(R195:R202)</f>
        <v>893.3723200000001</v>
      </c>
      <c r="S203" s="54"/>
      <c r="T203" s="54"/>
      <c r="U203" s="54"/>
    </row>
    <row r="204" spans="1:21" ht="18.75" customHeight="1">
      <c r="A204" s="48"/>
      <c r="B204" s="50" t="s">
        <v>492</v>
      </c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 t="e">
        <f>K204/F204-1</f>
        <v>#DIV/0!</v>
      </c>
      <c r="T204" s="50"/>
      <c r="U204" s="50"/>
    </row>
    <row r="205" spans="1:21" ht="93.75">
      <c r="A205" s="48"/>
      <c r="B205" s="51" t="s">
        <v>51</v>
      </c>
      <c r="C205" s="51" t="s">
        <v>493</v>
      </c>
      <c r="D205" s="51" t="s">
        <v>471</v>
      </c>
      <c r="E205" s="51" t="s">
        <v>438</v>
      </c>
      <c r="F205" s="52">
        <v>750</v>
      </c>
      <c r="G205" s="52">
        <v>1</v>
      </c>
      <c r="H205" s="52">
        <v>750</v>
      </c>
      <c r="I205" s="52">
        <v>0</v>
      </c>
      <c r="J205" s="52">
        <v>0</v>
      </c>
      <c r="K205" s="52">
        <v>0</v>
      </c>
      <c r="L205" s="52">
        <v>0</v>
      </c>
      <c r="M205" s="52">
        <v>375</v>
      </c>
      <c r="N205" s="52">
        <v>0</v>
      </c>
      <c r="O205" s="52">
        <v>0</v>
      </c>
      <c r="P205" s="51"/>
      <c r="Q205" s="52">
        <f aca="true" t="shared" si="22" ref="Q205:Q206">I205-L205</f>
        <v>0</v>
      </c>
      <c r="R205" s="52">
        <f aca="true" t="shared" si="23" ref="R205:R206">J205-M205</f>
        <v>-375</v>
      </c>
      <c r="S205" s="53"/>
      <c r="T205" s="51" t="s">
        <v>472</v>
      </c>
      <c r="U205" s="51"/>
    </row>
    <row r="206" spans="1:21" ht="48.75">
      <c r="A206" s="48"/>
      <c r="B206" s="51" t="s">
        <v>52</v>
      </c>
      <c r="C206" s="51" t="s">
        <v>494</v>
      </c>
      <c r="D206" s="51" t="s">
        <v>174</v>
      </c>
      <c r="E206" s="51" t="s">
        <v>438</v>
      </c>
      <c r="F206" s="52">
        <v>98.6</v>
      </c>
      <c r="G206" s="52">
        <v>3</v>
      </c>
      <c r="H206" s="52">
        <v>295.8</v>
      </c>
      <c r="I206" s="52">
        <v>3</v>
      </c>
      <c r="J206" s="52">
        <v>295.8</v>
      </c>
      <c r="K206" s="52">
        <v>0</v>
      </c>
      <c r="L206" s="52">
        <v>0</v>
      </c>
      <c r="M206" s="52">
        <v>178.965</v>
      </c>
      <c r="N206" s="52">
        <v>0</v>
      </c>
      <c r="O206" s="52">
        <v>0</v>
      </c>
      <c r="P206" s="51"/>
      <c r="Q206" s="52">
        <f t="shared" si="22"/>
        <v>3</v>
      </c>
      <c r="R206" s="52">
        <f t="shared" si="23"/>
        <v>116.83500000000001</v>
      </c>
      <c r="S206" s="53"/>
      <c r="T206" s="51" t="s">
        <v>495</v>
      </c>
      <c r="U206" s="51"/>
    </row>
    <row r="207" spans="1:21" ht="18.75" customHeight="1">
      <c r="A207" s="48"/>
      <c r="B207" s="54" t="s">
        <v>496</v>
      </c>
      <c r="C207" s="54"/>
      <c r="D207" s="54"/>
      <c r="E207" s="54"/>
      <c r="F207" s="54"/>
      <c r="G207" s="54"/>
      <c r="H207" s="55">
        <f>SUM(H205:H206)</f>
        <v>1045.8</v>
      </c>
      <c r="I207" s="55"/>
      <c r="J207" s="55">
        <f>SUM(J205:J206)</f>
        <v>295.8</v>
      </c>
      <c r="K207" s="55"/>
      <c r="L207" s="55"/>
      <c r="M207" s="55">
        <f>SUM(M205:M206)</f>
        <v>553.965</v>
      </c>
      <c r="N207" s="55"/>
      <c r="O207" s="55">
        <f>SUM(O205:O206)</f>
        <v>0</v>
      </c>
      <c r="P207" s="54"/>
      <c r="Q207" s="54"/>
      <c r="R207" s="55">
        <f>SUM(R205:R206)</f>
        <v>-258.16499999999996</v>
      </c>
      <c r="S207" s="54"/>
      <c r="T207" s="54"/>
      <c r="U207" s="54"/>
    </row>
    <row r="208" spans="1:21" ht="18.75" customHeight="1">
      <c r="A208" s="48"/>
      <c r="B208" s="50" t="s">
        <v>497</v>
      </c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 t="e">
        <f aca="true" t="shared" si="24" ref="S208:S212">K208/F208-1</f>
        <v>#DIV/0!</v>
      </c>
      <c r="T208" s="50"/>
      <c r="U208" s="50"/>
    </row>
    <row r="209" spans="1:21" ht="48.75">
      <c r="A209" s="48"/>
      <c r="B209" s="51" t="s">
        <v>51</v>
      </c>
      <c r="C209" s="51" t="s">
        <v>498</v>
      </c>
      <c r="D209" s="51" t="s">
        <v>174</v>
      </c>
      <c r="E209" s="51" t="s">
        <v>478</v>
      </c>
      <c r="F209" s="52">
        <v>1458.33</v>
      </c>
      <c r="G209" s="52">
        <v>3</v>
      </c>
      <c r="H209" s="52">
        <v>4374.99</v>
      </c>
      <c r="I209" s="52">
        <v>3</v>
      </c>
      <c r="J209" s="52">
        <v>4374.99</v>
      </c>
      <c r="K209" s="52">
        <f aca="true" t="shared" si="25" ref="K209:K212">M209/L209</f>
        <v>1454.5</v>
      </c>
      <c r="L209" s="52">
        <v>3</v>
      </c>
      <c r="M209" s="52">
        <v>4363.5</v>
      </c>
      <c r="N209" s="52">
        <v>3</v>
      </c>
      <c r="O209" s="52">
        <v>4363.5</v>
      </c>
      <c r="P209" s="51" t="s">
        <v>249</v>
      </c>
      <c r="Q209" s="52">
        <f aca="true" t="shared" si="26" ref="Q209:Q212">I209-L209</f>
        <v>0</v>
      </c>
      <c r="R209" s="52">
        <f aca="true" t="shared" si="27" ref="R209:R212">J209-M209</f>
        <v>11.489999999999782</v>
      </c>
      <c r="S209" s="53">
        <f t="shared" si="24"/>
        <v>-0.0026262917172381606</v>
      </c>
      <c r="T209" s="56" t="s">
        <v>499</v>
      </c>
      <c r="U209" s="51"/>
    </row>
    <row r="210" spans="1:21" ht="18.75">
      <c r="A210" s="48"/>
      <c r="B210" s="51" t="s">
        <v>52</v>
      </c>
      <c r="C210" s="51" t="s">
        <v>500</v>
      </c>
      <c r="D210" s="51" t="s">
        <v>174</v>
      </c>
      <c r="E210" s="51" t="s">
        <v>478</v>
      </c>
      <c r="F210" s="52">
        <v>339.5</v>
      </c>
      <c r="G210" s="52">
        <v>1</v>
      </c>
      <c r="H210" s="52">
        <v>339.5</v>
      </c>
      <c r="I210" s="52">
        <v>1</v>
      </c>
      <c r="J210" s="52">
        <v>339.5</v>
      </c>
      <c r="K210" s="52">
        <f t="shared" si="25"/>
        <v>382.5</v>
      </c>
      <c r="L210" s="52">
        <v>1</v>
      </c>
      <c r="M210" s="52">
        <v>382.5</v>
      </c>
      <c r="N210" s="52">
        <v>1</v>
      </c>
      <c r="O210" s="52">
        <v>382.5</v>
      </c>
      <c r="P210" s="51" t="s">
        <v>501</v>
      </c>
      <c r="Q210" s="52">
        <f t="shared" si="26"/>
        <v>0</v>
      </c>
      <c r="R210" s="52">
        <f t="shared" si="27"/>
        <v>-43</v>
      </c>
      <c r="S210" s="53">
        <f t="shared" si="24"/>
        <v>0.12665684830633284</v>
      </c>
      <c r="T210" s="56" t="s">
        <v>502</v>
      </c>
      <c r="U210" s="51"/>
    </row>
    <row r="211" spans="1:21" ht="33.75">
      <c r="A211" s="48"/>
      <c r="B211" s="51" t="s">
        <v>53</v>
      </c>
      <c r="C211" s="57" t="s">
        <v>503</v>
      </c>
      <c r="D211" s="51" t="s">
        <v>174</v>
      </c>
      <c r="E211" s="58" t="s">
        <v>465</v>
      </c>
      <c r="F211" s="52">
        <v>898.65</v>
      </c>
      <c r="G211" s="52">
        <v>1</v>
      </c>
      <c r="H211" s="52">
        <f>G211*F211</f>
        <v>898.65</v>
      </c>
      <c r="I211" s="52">
        <v>0</v>
      </c>
      <c r="J211" s="52">
        <v>0</v>
      </c>
      <c r="K211" s="52">
        <f t="shared" si="25"/>
        <v>915.5066666666667</v>
      </c>
      <c r="L211" s="52">
        <v>1</v>
      </c>
      <c r="M211" s="52">
        <v>915.5066666666667</v>
      </c>
      <c r="N211" s="52">
        <v>1</v>
      </c>
      <c r="O211" s="52">
        <v>915.5066666666667</v>
      </c>
      <c r="P211" s="51" t="s">
        <v>249</v>
      </c>
      <c r="Q211" s="52">
        <f t="shared" si="26"/>
        <v>-1</v>
      </c>
      <c r="R211" s="52">
        <f t="shared" si="27"/>
        <v>-915.5066666666667</v>
      </c>
      <c r="S211" s="53">
        <f t="shared" si="24"/>
        <v>0.018757766279048127</v>
      </c>
      <c r="T211" s="56" t="s">
        <v>504</v>
      </c>
      <c r="U211" s="51"/>
    </row>
    <row r="212" spans="1:21" ht="33.75">
      <c r="A212" s="48"/>
      <c r="B212" s="51" t="s">
        <v>54</v>
      </c>
      <c r="C212" s="57" t="s">
        <v>505</v>
      </c>
      <c r="D212" s="51" t="s">
        <v>174</v>
      </c>
      <c r="E212" s="58" t="s">
        <v>465</v>
      </c>
      <c r="F212" s="52">
        <f>H212/G212</f>
        <v>682.2366666666667</v>
      </c>
      <c r="G212" s="52">
        <v>3</v>
      </c>
      <c r="H212" s="52">
        <f>2052.88-6.17</f>
        <v>2046.71</v>
      </c>
      <c r="I212" s="52">
        <v>0</v>
      </c>
      <c r="J212" s="52">
        <v>0</v>
      </c>
      <c r="K212" s="52">
        <f t="shared" si="25"/>
        <v>684.5333333333334</v>
      </c>
      <c r="L212" s="52">
        <v>3</v>
      </c>
      <c r="M212" s="52">
        <v>2053.6000000000004</v>
      </c>
      <c r="N212" s="52">
        <v>3</v>
      </c>
      <c r="O212" s="52">
        <v>2053.6000000000004</v>
      </c>
      <c r="P212" s="51" t="s">
        <v>249</v>
      </c>
      <c r="Q212" s="52">
        <f t="shared" si="26"/>
        <v>-3</v>
      </c>
      <c r="R212" s="52">
        <f t="shared" si="27"/>
        <v>-2053.6000000000004</v>
      </c>
      <c r="S212" s="53">
        <f t="shared" si="24"/>
        <v>0.0033663782362916006</v>
      </c>
      <c r="T212" s="56" t="s">
        <v>504</v>
      </c>
      <c r="U212" s="51"/>
    </row>
    <row r="213" spans="1:21" ht="18.75" customHeight="1">
      <c r="A213" s="48"/>
      <c r="B213" s="54" t="s">
        <v>506</v>
      </c>
      <c r="C213" s="54"/>
      <c r="D213" s="54"/>
      <c r="E213" s="54"/>
      <c r="F213" s="54"/>
      <c r="G213" s="54"/>
      <c r="H213" s="55">
        <f>SUM(H209:H212)</f>
        <v>7659.85</v>
      </c>
      <c r="I213" s="55"/>
      <c r="J213" s="55">
        <f>SUM(J209:J212)</f>
        <v>4714.49</v>
      </c>
      <c r="K213" s="55"/>
      <c r="L213" s="55"/>
      <c r="M213" s="55">
        <f>SUM(M209:M212)</f>
        <v>7715.106666666667</v>
      </c>
      <c r="N213" s="55"/>
      <c r="O213" s="55">
        <f>SUM(O209:O212)</f>
        <v>7715.106666666667</v>
      </c>
      <c r="P213" s="54"/>
      <c r="Q213" s="54"/>
      <c r="R213" s="55">
        <f>SUM(R209:R212)</f>
        <v>-3000.6166666666672</v>
      </c>
      <c r="S213" s="54"/>
      <c r="T213" s="54"/>
      <c r="U213" s="54"/>
    </row>
    <row r="214" spans="1:21" ht="18.75" customHeight="1">
      <c r="A214" s="48"/>
      <c r="B214" s="50" t="s">
        <v>507</v>
      </c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 t="e">
        <f>K214/F214-1</f>
        <v>#DIV/0!</v>
      </c>
      <c r="T214" s="50"/>
      <c r="U214" s="50"/>
    </row>
    <row r="215" spans="1:21" ht="33.75">
      <c r="A215" s="48"/>
      <c r="B215" s="51" t="s">
        <v>51</v>
      </c>
      <c r="C215" s="51" t="s">
        <v>508</v>
      </c>
      <c r="D215" s="51" t="s">
        <v>174</v>
      </c>
      <c r="E215" s="51" t="s">
        <v>438</v>
      </c>
      <c r="F215" s="52">
        <v>100</v>
      </c>
      <c r="G215" s="52">
        <v>1</v>
      </c>
      <c r="H215" s="52">
        <v>100</v>
      </c>
      <c r="I215" s="52">
        <v>1</v>
      </c>
      <c r="J215" s="52">
        <v>100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1"/>
      <c r="Q215" s="52">
        <f aca="true" t="shared" si="28" ref="Q215:Q240">I215-M215</f>
        <v>1</v>
      </c>
      <c r="R215" s="52">
        <f aca="true" t="shared" si="29" ref="R215:R240">J215-M215</f>
        <v>100</v>
      </c>
      <c r="S215" s="53"/>
      <c r="T215" s="51"/>
      <c r="U215" s="51"/>
    </row>
    <row r="216" spans="1:21" ht="33.75">
      <c r="A216" s="48"/>
      <c r="B216" s="51" t="s">
        <v>52</v>
      </c>
      <c r="C216" s="51" t="s">
        <v>509</v>
      </c>
      <c r="D216" s="51" t="s">
        <v>174</v>
      </c>
      <c r="E216" s="51" t="s">
        <v>478</v>
      </c>
      <c r="F216" s="52">
        <v>4.9</v>
      </c>
      <c r="G216" s="52">
        <v>2</v>
      </c>
      <c r="H216" s="52">
        <v>9.8</v>
      </c>
      <c r="I216" s="52">
        <v>2</v>
      </c>
      <c r="J216" s="52">
        <v>9.8</v>
      </c>
      <c r="K216" s="52">
        <f>M216</f>
        <v>4.8993</v>
      </c>
      <c r="L216" s="52">
        <v>2</v>
      </c>
      <c r="M216" s="52">
        <v>4.8993</v>
      </c>
      <c r="N216" s="52">
        <v>0</v>
      </c>
      <c r="O216" s="52">
        <v>0</v>
      </c>
      <c r="P216" s="51"/>
      <c r="Q216" s="52">
        <f t="shared" si="28"/>
        <v>-2.8993</v>
      </c>
      <c r="R216" s="52">
        <f t="shared" si="29"/>
        <v>4.9007000000000005</v>
      </c>
      <c r="S216" s="53">
        <f aca="true" t="shared" si="30" ref="S216:S217">K216/F216-1</f>
        <v>-0.00014285714285722229</v>
      </c>
      <c r="T216" s="51" t="s">
        <v>510</v>
      </c>
      <c r="U216" s="51" t="s">
        <v>511</v>
      </c>
    </row>
    <row r="217" spans="1:21" ht="33.75">
      <c r="A217" s="48"/>
      <c r="B217" s="51" t="s">
        <v>53</v>
      </c>
      <c r="C217" s="51" t="s">
        <v>512</v>
      </c>
      <c r="D217" s="51" t="s">
        <v>174</v>
      </c>
      <c r="E217" s="51" t="s">
        <v>478</v>
      </c>
      <c r="F217" s="52">
        <v>2.5</v>
      </c>
      <c r="G217" s="52">
        <v>6</v>
      </c>
      <c r="H217" s="52">
        <v>15</v>
      </c>
      <c r="I217" s="52">
        <v>6</v>
      </c>
      <c r="J217" s="52">
        <v>15</v>
      </c>
      <c r="K217" s="52">
        <f>M217/L217*2</f>
        <v>2.5</v>
      </c>
      <c r="L217" s="52">
        <v>6</v>
      </c>
      <c r="M217" s="52">
        <v>7.5</v>
      </c>
      <c r="N217" s="52">
        <v>0</v>
      </c>
      <c r="O217" s="52">
        <v>0</v>
      </c>
      <c r="P217" s="51"/>
      <c r="Q217" s="52">
        <f t="shared" si="28"/>
        <v>-1.5</v>
      </c>
      <c r="R217" s="52">
        <f t="shared" si="29"/>
        <v>7.5</v>
      </c>
      <c r="S217" s="53">
        <f t="shared" si="30"/>
        <v>0</v>
      </c>
      <c r="T217" s="51" t="s">
        <v>510</v>
      </c>
      <c r="U217" s="51" t="s">
        <v>513</v>
      </c>
    </row>
    <row r="218" spans="1:21" ht="18.75">
      <c r="A218" s="48"/>
      <c r="B218" s="51" t="s">
        <v>54</v>
      </c>
      <c r="C218" s="51" t="s">
        <v>514</v>
      </c>
      <c r="D218" s="51" t="s">
        <v>174</v>
      </c>
      <c r="E218" s="51" t="s">
        <v>478</v>
      </c>
      <c r="F218" s="52">
        <v>7.64</v>
      </c>
      <c r="G218" s="52">
        <v>12</v>
      </c>
      <c r="H218" s="52">
        <v>91.68</v>
      </c>
      <c r="I218" s="52">
        <v>12</v>
      </c>
      <c r="J218" s="52">
        <v>91.68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1"/>
      <c r="Q218" s="52">
        <f t="shared" si="28"/>
        <v>12</v>
      </c>
      <c r="R218" s="52">
        <f t="shared" si="29"/>
        <v>91.68</v>
      </c>
      <c r="S218" s="53"/>
      <c r="T218" s="51"/>
      <c r="U218" s="51"/>
    </row>
    <row r="219" spans="1:21" ht="33.75">
      <c r="A219" s="48"/>
      <c r="B219" s="51" t="s">
        <v>55</v>
      </c>
      <c r="C219" s="51" t="s">
        <v>515</v>
      </c>
      <c r="D219" s="51" t="s">
        <v>174</v>
      </c>
      <c r="E219" s="51" t="s">
        <v>478</v>
      </c>
      <c r="F219" s="52">
        <v>3.56</v>
      </c>
      <c r="G219" s="52">
        <v>4</v>
      </c>
      <c r="H219" s="52">
        <v>14.24</v>
      </c>
      <c r="I219" s="52">
        <v>4</v>
      </c>
      <c r="J219" s="52">
        <v>14.24</v>
      </c>
      <c r="K219" s="52">
        <f>M219/L219*2</f>
        <v>3.56</v>
      </c>
      <c r="L219" s="52">
        <v>4</v>
      </c>
      <c r="M219" s="52">
        <v>7.12</v>
      </c>
      <c r="N219" s="52">
        <v>0</v>
      </c>
      <c r="O219" s="52">
        <v>0</v>
      </c>
      <c r="P219" s="51"/>
      <c r="Q219" s="52">
        <f t="shared" si="28"/>
        <v>-3.12</v>
      </c>
      <c r="R219" s="52">
        <f t="shared" si="29"/>
        <v>7.12</v>
      </c>
      <c r="S219" s="53">
        <f>K219/F219-1</f>
        <v>0</v>
      </c>
      <c r="T219" s="51" t="s">
        <v>510</v>
      </c>
      <c r="U219" s="51" t="s">
        <v>516</v>
      </c>
    </row>
    <row r="220" spans="1:21" ht="33.75">
      <c r="A220" s="48"/>
      <c r="B220" s="51" t="s">
        <v>56</v>
      </c>
      <c r="C220" s="51" t="s">
        <v>517</v>
      </c>
      <c r="D220" s="51" t="s">
        <v>174</v>
      </c>
      <c r="E220" s="51" t="s">
        <v>478</v>
      </c>
      <c r="F220" s="52">
        <v>2.88</v>
      </c>
      <c r="G220" s="52">
        <v>2</v>
      </c>
      <c r="H220" s="52">
        <v>5.76</v>
      </c>
      <c r="I220" s="52">
        <v>2</v>
      </c>
      <c r="J220" s="52">
        <v>5.76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1"/>
      <c r="Q220" s="52">
        <f t="shared" si="28"/>
        <v>2</v>
      </c>
      <c r="R220" s="52">
        <f t="shared" si="29"/>
        <v>5.76</v>
      </c>
      <c r="S220" s="53"/>
      <c r="T220" s="51" t="s">
        <v>518</v>
      </c>
      <c r="U220" s="51"/>
    </row>
    <row r="221" spans="1:21" ht="33.75">
      <c r="A221" s="48"/>
      <c r="B221" s="51" t="s">
        <v>57</v>
      </c>
      <c r="C221" s="51" t="s">
        <v>519</v>
      </c>
      <c r="D221" s="51" t="s">
        <v>174</v>
      </c>
      <c r="E221" s="51" t="s">
        <v>478</v>
      </c>
      <c r="F221" s="52">
        <v>2.52</v>
      </c>
      <c r="G221" s="52">
        <v>6</v>
      </c>
      <c r="H221" s="52">
        <v>15.12</v>
      </c>
      <c r="I221" s="52">
        <v>6</v>
      </c>
      <c r="J221" s="52">
        <v>15.12</v>
      </c>
      <c r="K221" s="52">
        <f>M221/L221*2</f>
        <v>2.52</v>
      </c>
      <c r="L221" s="52">
        <v>6</v>
      </c>
      <c r="M221" s="52">
        <v>7.56</v>
      </c>
      <c r="N221" s="52">
        <v>0</v>
      </c>
      <c r="O221" s="52">
        <v>0</v>
      </c>
      <c r="P221" s="51"/>
      <c r="Q221" s="52">
        <f t="shared" si="28"/>
        <v>-1.5599999999999996</v>
      </c>
      <c r="R221" s="52">
        <f t="shared" si="29"/>
        <v>7.56</v>
      </c>
      <c r="S221" s="53">
        <f aca="true" t="shared" si="31" ref="S221:S225">K221/F221-1</f>
        <v>0</v>
      </c>
      <c r="T221" s="51" t="s">
        <v>510</v>
      </c>
      <c r="U221" s="51" t="s">
        <v>513</v>
      </c>
    </row>
    <row r="222" spans="1:21" ht="63.75">
      <c r="A222" s="48"/>
      <c r="B222" s="51" t="s">
        <v>58</v>
      </c>
      <c r="C222" s="51" t="s">
        <v>520</v>
      </c>
      <c r="D222" s="51" t="s">
        <v>174</v>
      </c>
      <c r="E222" s="51" t="s">
        <v>478</v>
      </c>
      <c r="F222" s="52">
        <v>57.51</v>
      </c>
      <c r="G222" s="52">
        <v>5</v>
      </c>
      <c r="H222" s="52">
        <v>287.55</v>
      </c>
      <c r="I222" s="52">
        <v>5</v>
      </c>
      <c r="J222" s="52">
        <v>287.55</v>
      </c>
      <c r="K222" s="52">
        <f aca="true" t="shared" si="32" ref="K222:K224">M222/L222</f>
        <v>72</v>
      </c>
      <c r="L222" s="52">
        <v>5</v>
      </c>
      <c r="M222" s="52">
        <v>360</v>
      </c>
      <c r="N222" s="52">
        <v>0</v>
      </c>
      <c r="O222" s="52">
        <v>0</v>
      </c>
      <c r="P222" s="51"/>
      <c r="Q222" s="52">
        <f t="shared" si="28"/>
        <v>-355</v>
      </c>
      <c r="R222" s="52">
        <f t="shared" si="29"/>
        <v>-72.44999999999999</v>
      </c>
      <c r="S222" s="53">
        <f t="shared" si="31"/>
        <v>0.2519561815336464</v>
      </c>
      <c r="T222" s="51" t="s">
        <v>521</v>
      </c>
      <c r="U222" s="51"/>
    </row>
    <row r="223" spans="1:21" ht="63.75">
      <c r="A223" s="48"/>
      <c r="B223" s="51" t="s">
        <v>59</v>
      </c>
      <c r="C223" s="51" t="s">
        <v>522</v>
      </c>
      <c r="D223" s="51" t="s">
        <v>174</v>
      </c>
      <c r="E223" s="51" t="s">
        <v>478</v>
      </c>
      <c r="F223" s="52">
        <v>36.67</v>
      </c>
      <c r="G223" s="52">
        <v>12</v>
      </c>
      <c r="H223" s="52">
        <v>440.04</v>
      </c>
      <c r="I223" s="52">
        <v>12</v>
      </c>
      <c r="J223" s="52">
        <v>440.04</v>
      </c>
      <c r="K223" s="52">
        <f t="shared" si="32"/>
        <v>36.67</v>
      </c>
      <c r="L223" s="52">
        <v>12</v>
      </c>
      <c r="M223" s="52">
        <v>440.04</v>
      </c>
      <c r="N223" s="52">
        <v>0</v>
      </c>
      <c r="O223" s="52">
        <v>0</v>
      </c>
      <c r="P223" s="51"/>
      <c r="Q223" s="52">
        <f t="shared" si="28"/>
        <v>-428.04</v>
      </c>
      <c r="R223" s="52">
        <f t="shared" si="29"/>
        <v>0</v>
      </c>
      <c r="S223" s="53">
        <f t="shared" si="31"/>
        <v>0</v>
      </c>
      <c r="T223" s="51" t="s">
        <v>523</v>
      </c>
      <c r="U223" s="51"/>
    </row>
    <row r="224" spans="1:21" ht="63.75">
      <c r="A224" s="48"/>
      <c r="B224" s="51" t="s">
        <v>60</v>
      </c>
      <c r="C224" s="51" t="s">
        <v>524</v>
      </c>
      <c r="D224" s="51" t="s">
        <v>174</v>
      </c>
      <c r="E224" s="51" t="s">
        <v>478</v>
      </c>
      <c r="F224" s="52">
        <v>58.09</v>
      </c>
      <c r="G224" s="52">
        <v>1</v>
      </c>
      <c r="H224" s="52">
        <v>58.09</v>
      </c>
      <c r="I224" s="52">
        <v>1</v>
      </c>
      <c r="J224" s="52">
        <v>58.09</v>
      </c>
      <c r="K224" s="52">
        <f t="shared" si="32"/>
        <v>58.085</v>
      </c>
      <c r="L224" s="52">
        <v>1</v>
      </c>
      <c r="M224" s="52">
        <v>58.085</v>
      </c>
      <c r="N224" s="52">
        <v>0</v>
      </c>
      <c r="O224" s="52">
        <v>0</v>
      </c>
      <c r="P224" s="51"/>
      <c r="Q224" s="52">
        <f t="shared" si="28"/>
        <v>-57.085</v>
      </c>
      <c r="R224" s="52">
        <f t="shared" si="29"/>
        <v>0.005000000000002558</v>
      </c>
      <c r="S224" s="53">
        <f t="shared" si="31"/>
        <v>-8.60733344810738E-05</v>
      </c>
      <c r="T224" s="51" t="s">
        <v>523</v>
      </c>
      <c r="U224" s="51"/>
    </row>
    <row r="225" spans="1:21" ht="48.75">
      <c r="A225" s="48"/>
      <c r="B225" s="51" t="s">
        <v>61</v>
      </c>
      <c r="C225" s="51" t="s">
        <v>525</v>
      </c>
      <c r="D225" s="51" t="s">
        <v>174</v>
      </c>
      <c r="E225" s="51" t="s">
        <v>478</v>
      </c>
      <c r="F225" s="52">
        <v>453</v>
      </c>
      <c r="G225" s="52">
        <v>1</v>
      </c>
      <c r="H225" s="52">
        <v>453</v>
      </c>
      <c r="I225" s="52">
        <v>1</v>
      </c>
      <c r="J225" s="52">
        <v>453</v>
      </c>
      <c r="K225" s="52">
        <f>M225/L225*2</f>
        <v>453</v>
      </c>
      <c r="L225" s="52">
        <v>1</v>
      </c>
      <c r="M225" s="52">
        <v>226.5</v>
      </c>
      <c r="N225" s="52">
        <v>0</v>
      </c>
      <c r="O225" s="52">
        <v>0</v>
      </c>
      <c r="P225" s="51"/>
      <c r="Q225" s="52">
        <f t="shared" si="28"/>
        <v>-225.5</v>
      </c>
      <c r="R225" s="52">
        <f t="shared" si="29"/>
        <v>226.5</v>
      </c>
      <c r="S225" s="53">
        <f t="shared" si="31"/>
        <v>0</v>
      </c>
      <c r="T225" s="51" t="s">
        <v>526</v>
      </c>
      <c r="U225" s="51" t="s">
        <v>527</v>
      </c>
    </row>
    <row r="226" spans="1:21" ht="18.75">
      <c r="A226" s="48"/>
      <c r="B226" s="51" t="s">
        <v>62</v>
      </c>
      <c r="C226" s="51" t="s">
        <v>528</v>
      </c>
      <c r="D226" s="51" t="s">
        <v>174</v>
      </c>
      <c r="E226" s="51" t="s">
        <v>478</v>
      </c>
      <c r="F226" s="52">
        <v>36</v>
      </c>
      <c r="G226" s="52">
        <v>2</v>
      </c>
      <c r="H226" s="52">
        <v>72</v>
      </c>
      <c r="I226" s="52">
        <v>2</v>
      </c>
      <c r="J226" s="52">
        <v>72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1"/>
      <c r="Q226" s="52">
        <f t="shared" si="28"/>
        <v>2</v>
      </c>
      <c r="R226" s="52">
        <f t="shared" si="29"/>
        <v>72</v>
      </c>
      <c r="S226" s="53"/>
      <c r="T226" s="51" t="s">
        <v>526</v>
      </c>
      <c r="U226" s="51"/>
    </row>
    <row r="227" spans="1:21" ht="33.75">
      <c r="A227" s="48"/>
      <c r="B227" s="51" t="s">
        <v>63</v>
      </c>
      <c r="C227" s="51" t="s">
        <v>529</v>
      </c>
      <c r="D227" s="51" t="s">
        <v>174</v>
      </c>
      <c r="E227" s="51" t="s">
        <v>478</v>
      </c>
      <c r="F227" s="52">
        <v>6.21</v>
      </c>
      <c r="G227" s="52">
        <v>3</v>
      </c>
      <c r="H227" s="52">
        <v>18.63</v>
      </c>
      <c r="I227" s="52">
        <v>3</v>
      </c>
      <c r="J227" s="52">
        <v>18.63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1"/>
      <c r="Q227" s="52">
        <f t="shared" si="28"/>
        <v>3</v>
      </c>
      <c r="R227" s="52">
        <f t="shared" si="29"/>
        <v>18.63</v>
      </c>
      <c r="S227" s="53"/>
      <c r="T227" s="51"/>
      <c r="U227" s="51"/>
    </row>
    <row r="228" spans="1:21" ht="18.75">
      <c r="A228" s="48"/>
      <c r="B228" s="51" t="s">
        <v>64</v>
      </c>
      <c r="C228" s="51" t="s">
        <v>530</v>
      </c>
      <c r="D228" s="51" t="s">
        <v>174</v>
      </c>
      <c r="E228" s="51" t="s">
        <v>478</v>
      </c>
      <c r="F228" s="52">
        <v>4.45</v>
      </c>
      <c r="G228" s="52">
        <v>1</v>
      </c>
      <c r="H228" s="52">
        <v>4.45</v>
      </c>
      <c r="I228" s="52">
        <v>1</v>
      </c>
      <c r="J228" s="52">
        <v>4.45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1"/>
      <c r="Q228" s="52">
        <f t="shared" si="28"/>
        <v>1</v>
      </c>
      <c r="R228" s="52">
        <f t="shared" si="29"/>
        <v>4.45</v>
      </c>
      <c r="S228" s="53"/>
      <c r="T228" s="51"/>
      <c r="U228" s="51"/>
    </row>
    <row r="229" spans="1:21" ht="33.75">
      <c r="A229" s="48"/>
      <c r="B229" s="51" t="s">
        <v>65</v>
      </c>
      <c r="C229" s="51" t="s">
        <v>531</v>
      </c>
      <c r="D229" s="51" t="s">
        <v>174</v>
      </c>
      <c r="E229" s="51" t="s">
        <v>478</v>
      </c>
      <c r="F229" s="52">
        <v>5</v>
      </c>
      <c r="G229" s="52">
        <v>3</v>
      </c>
      <c r="H229" s="52">
        <v>15</v>
      </c>
      <c r="I229" s="52">
        <v>3</v>
      </c>
      <c r="J229" s="52">
        <v>15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1"/>
      <c r="Q229" s="52">
        <f t="shared" si="28"/>
        <v>3</v>
      </c>
      <c r="R229" s="52">
        <f t="shared" si="29"/>
        <v>15</v>
      </c>
      <c r="S229" s="53"/>
      <c r="T229" s="51" t="s">
        <v>532</v>
      </c>
      <c r="U229" s="51"/>
    </row>
    <row r="230" spans="1:21" ht="18.75">
      <c r="A230" s="48"/>
      <c r="B230" s="51" t="s">
        <v>66</v>
      </c>
      <c r="C230" s="51" t="s">
        <v>533</v>
      </c>
      <c r="D230" s="51" t="s">
        <v>174</v>
      </c>
      <c r="E230" s="51" t="s">
        <v>478</v>
      </c>
      <c r="F230" s="52">
        <v>30.78</v>
      </c>
      <c r="G230" s="52">
        <v>1</v>
      </c>
      <c r="H230" s="52">
        <v>30.78</v>
      </c>
      <c r="I230" s="52">
        <v>1</v>
      </c>
      <c r="J230" s="52">
        <v>30.78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1"/>
      <c r="Q230" s="52">
        <f t="shared" si="28"/>
        <v>1</v>
      </c>
      <c r="R230" s="52">
        <f t="shared" si="29"/>
        <v>30.78</v>
      </c>
      <c r="S230" s="53"/>
      <c r="T230" s="51"/>
      <c r="U230" s="51"/>
    </row>
    <row r="231" spans="1:21" ht="18.75">
      <c r="A231" s="48"/>
      <c r="B231" s="51" t="s">
        <v>67</v>
      </c>
      <c r="C231" s="51" t="s">
        <v>534</v>
      </c>
      <c r="D231" s="51" t="s">
        <v>174</v>
      </c>
      <c r="E231" s="51" t="s">
        <v>478</v>
      </c>
      <c r="F231" s="52">
        <v>56.41</v>
      </c>
      <c r="G231" s="52">
        <v>1</v>
      </c>
      <c r="H231" s="52">
        <v>56.41</v>
      </c>
      <c r="I231" s="52">
        <v>1</v>
      </c>
      <c r="J231" s="52">
        <v>56.41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1"/>
      <c r="Q231" s="52">
        <f t="shared" si="28"/>
        <v>1</v>
      </c>
      <c r="R231" s="52">
        <f t="shared" si="29"/>
        <v>56.41</v>
      </c>
      <c r="S231" s="53"/>
      <c r="T231" s="51" t="s">
        <v>535</v>
      </c>
      <c r="U231" s="51"/>
    </row>
    <row r="232" spans="1:21" ht="48.75">
      <c r="A232" s="48"/>
      <c r="B232" s="51" t="s">
        <v>68</v>
      </c>
      <c r="C232" s="51" t="s">
        <v>536</v>
      </c>
      <c r="D232" s="51" t="s">
        <v>174</v>
      </c>
      <c r="E232" s="51" t="s">
        <v>478</v>
      </c>
      <c r="F232" s="52">
        <v>9.8</v>
      </c>
      <c r="G232" s="52">
        <v>1</v>
      </c>
      <c r="H232" s="52">
        <v>9.8</v>
      </c>
      <c r="I232" s="52">
        <v>1</v>
      </c>
      <c r="J232" s="52">
        <v>9.8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1"/>
      <c r="Q232" s="52">
        <f t="shared" si="28"/>
        <v>1</v>
      </c>
      <c r="R232" s="52">
        <f t="shared" si="29"/>
        <v>9.8</v>
      </c>
      <c r="S232" s="53"/>
      <c r="T232" s="51"/>
      <c r="U232" s="51"/>
    </row>
    <row r="233" spans="1:21" ht="33.75">
      <c r="A233" s="48"/>
      <c r="B233" s="51" t="s">
        <v>69</v>
      </c>
      <c r="C233" s="51" t="s">
        <v>537</v>
      </c>
      <c r="D233" s="51" t="s">
        <v>174</v>
      </c>
      <c r="E233" s="51" t="s">
        <v>478</v>
      </c>
      <c r="F233" s="52">
        <v>15.3</v>
      </c>
      <c r="G233" s="52">
        <v>2</v>
      </c>
      <c r="H233" s="52">
        <v>30.6</v>
      </c>
      <c r="I233" s="52">
        <v>2</v>
      </c>
      <c r="J233" s="52">
        <v>30.6</v>
      </c>
      <c r="K233" s="52">
        <f aca="true" t="shared" si="33" ref="K233:K235">M233/L233</f>
        <v>12.9166</v>
      </c>
      <c r="L233" s="52">
        <v>2</v>
      </c>
      <c r="M233" s="52">
        <v>25.8332</v>
      </c>
      <c r="N233" s="52">
        <v>2</v>
      </c>
      <c r="O233" s="52">
        <v>25.8332</v>
      </c>
      <c r="P233" s="51" t="s">
        <v>538</v>
      </c>
      <c r="Q233" s="52">
        <f t="shared" si="28"/>
        <v>-23.8332</v>
      </c>
      <c r="R233" s="52">
        <f t="shared" si="29"/>
        <v>4.7668</v>
      </c>
      <c r="S233" s="53">
        <f aca="true" t="shared" si="34" ref="S233:S237">K233/F233-1</f>
        <v>-0.1557777777777778</v>
      </c>
      <c r="T233" s="51" t="s">
        <v>510</v>
      </c>
      <c r="U233" s="51"/>
    </row>
    <row r="234" spans="1:21" ht="33.75">
      <c r="A234" s="48"/>
      <c r="B234" s="51" t="s">
        <v>70</v>
      </c>
      <c r="C234" s="51" t="s">
        <v>539</v>
      </c>
      <c r="D234" s="51" t="s">
        <v>174</v>
      </c>
      <c r="E234" s="51" t="s">
        <v>478</v>
      </c>
      <c r="F234" s="52">
        <v>7.5</v>
      </c>
      <c r="G234" s="52">
        <v>2</v>
      </c>
      <c r="H234" s="52">
        <v>15</v>
      </c>
      <c r="I234" s="52">
        <v>2</v>
      </c>
      <c r="J234" s="52">
        <v>15</v>
      </c>
      <c r="K234" s="52">
        <f t="shared" si="33"/>
        <v>7.5</v>
      </c>
      <c r="L234" s="52">
        <v>2</v>
      </c>
      <c r="M234" s="52">
        <v>15</v>
      </c>
      <c r="N234" s="52">
        <v>0</v>
      </c>
      <c r="O234" s="52">
        <v>0</v>
      </c>
      <c r="P234" s="51"/>
      <c r="Q234" s="52">
        <f t="shared" si="28"/>
        <v>-13</v>
      </c>
      <c r="R234" s="52">
        <f t="shared" si="29"/>
        <v>0</v>
      </c>
      <c r="S234" s="53">
        <f t="shared" si="34"/>
        <v>0</v>
      </c>
      <c r="T234" s="51" t="s">
        <v>397</v>
      </c>
      <c r="U234" s="51"/>
    </row>
    <row r="235" spans="1:21" ht="33.75">
      <c r="A235" s="48"/>
      <c r="B235" s="51" t="s">
        <v>399</v>
      </c>
      <c r="C235" s="51" t="s">
        <v>540</v>
      </c>
      <c r="D235" s="51" t="s">
        <v>174</v>
      </c>
      <c r="E235" s="51" t="s">
        <v>478</v>
      </c>
      <c r="F235" s="52">
        <v>7.5</v>
      </c>
      <c r="G235" s="52">
        <v>2</v>
      </c>
      <c r="H235" s="52">
        <v>15</v>
      </c>
      <c r="I235" s="52">
        <v>2</v>
      </c>
      <c r="J235" s="52">
        <v>15</v>
      </c>
      <c r="K235" s="52">
        <f t="shared" si="33"/>
        <v>7.5</v>
      </c>
      <c r="L235" s="52">
        <v>2</v>
      </c>
      <c r="M235" s="52">
        <v>15</v>
      </c>
      <c r="N235" s="52">
        <v>0</v>
      </c>
      <c r="O235" s="52">
        <v>0</v>
      </c>
      <c r="P235" s="51"/>
      <c r="Q235" s="52">
        <f t="shared" si="28"/>
        <v>-13</v>
      </c>
      <c r="R235" s="52">
        <f t="shared" si="29"/>
        <v>0</v>
      </c>
      <c r="S235" s="53">
        <f t="shared" si="34"/>
        <v>0</v>
      </c>
      <c r="T235" s="51" t="s">
        <v>397</v>
      </c>
      <c r="U235" s="51"/>
    </row>
    <row r="236" spans="1:21" ht="63.75">
      <c r="A236" s="48"/>
      <c r="B236" s="51" t="s">
        <v>401</v>
      </c>
      <c r="C236" s="51" t="s">
        <v>541</v>
      </c>
      <c r="D236" s="51" t="s">
        <v>174</v>
      </c>
      <c r="E236" s="51" t="s">
        <v>478</v>
      </c>
      <c r="F236" s="52">
        <v>118.9</v>
      </c>
      <c r="G236" s="52">
        <v>1</v>
      </c>
      <c r="H236" s="52">
        <v>118.9</v>
      </c>
      <c r="I236" s="52">
        <v>1</v>
      </c>
      <c r="J236" s="52">
        <v>118.9</v>
      </c>
      <c r="K236" s="52">
        <f aca="true" t="shared" si="35" ref="K236:K237">M236/L236*2</f>
        <v>118.9</v>
      </c>
      <c r="L236" s="52">
        <v>1</v>
      </c>
      <c r="M236" s="52">
        <v>59.45</v>
      </c>
      <c r="N236" s="52">
        <v>0</v>
      </c>
      <c r="O236" s="52">
        <v>0</v>
      </c>
      <c r="P236" s="51"/>
      <c r="Q236" s="52">
        <f t="shared" si="28"/>
        <v>-58.45</v>
      </c>
      <c r="R236" s="52">
        <f t="shared" si="29"/>
        <v>59.45</v>
      </c>
      <c r="S236" s="53">
        <f t="shared" si="34"/>
        <v>0</v>
      </c>
      <c r="T236" s="51" t="s">
        <v>526</v>
      </c>
      <c r="U236" s="51"/>
    </row>
    <row r="237" spans="1:21" ht="63.75">
      <c r="A237" s="48"/>
      <c r="B237" s="51" t="s">
        <v>403</v>
      </c>
      <c r="C237" s="51" t="s">
        <v>542</v>
      </c>
      <c r="D237" s="51" t="s">
        <v>174</v>
      </c>
      <c r="E237" s="51" t="s">
        <v>478</v>
      </c>
      <c r="F237" s="52">
        <v>57.5</v>
      </c>
      <c r="G237" s="52">
        <v>1</v>
      </c>
      <c r="H237" s="52">
        <v>57.5</v>
      </c>
      <c r="I237" s="52">
        <v>1</v>
      </c>
      <c r="J237" s="52">
        <v>57.5</v>
      </c>
      <c r="K237" s="52">
        <f t="shared" si="35"/>
        <v>57.5</v>
      </c>
      <c r="L237" s="52">
        <v>1</v>
      </c>
      <c r="M237" s="52">
        <v>28.75</v>
      </c>
      <c r="N237" s="52">
        <v>0</v>
      </c>
      <c r="O237" s="52">
        <v>0</v>
      </c>
      <c r="P237" s="51"/>
      <c r="Q237" s="52">
        <f t="shared" si="28"/>
        <v>-27.75</v>
      </c>
      <c r="R237" s="52">
        <f t="shared" si="29"/>
        <v>28.75</v>
      </c>
      <c r="S237" s="53">
        <f t="shared" si="34"/>
        <v>0</v>
      </c>
      <c r="T237" s="51" t="s">
        <v>526</v>
      </c>
      <c r="U237" s="51" t="s">
        <v>527</v>
      </c>
    </row>
    <row r="238" spans="1:21" ht="63.75">
      <c r="A238" s="48"/>
      <c r="B238" s="51" t="s">
        <v>405</v>
      </c>
      <c r="C238" s="51" t="s">
        <v>543</v>
      </c>
      <c r="D238" s="51" t="s">
        <v>174</v>
      </c>
      <c r="E238" s="51" t="s">
        <v>478</v>
      </c>
      <c r="F238" s="52">
        <v>40.58</v>
      </c>
      <c r="G238" s="52">
        <v>1</v>
      </c>
      <c r="H238" s="52">
        <v>40.58</v>
      </c>
      <c r="I238" s="52">
        <v>1</v>
      </c>
      <c r="J238" s="52">
        <v>40.58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1"/>
      <c r="Q238" s="52">
        <f t="shared" si="28"/>
        <v>1</v>
      </c>
      <c r="R238" s="52">
        <f t="shared" si="29"/>
        <v>40.58</v>
      </c>
      <c r="S238" s="53"/>
      <c r="T238" s="51"/>
      <c r="U238" s="51"/>
    </row>
    <row r="239" spans="1:21" ht="48.75">
      <c r="A239" s="48"/>
      <c r="B239" s="51" t="s">
        <v>407</v>
      </c>
      <c r="C239" s="51" t="s">
        <v>544</v>
      </c>
      <c r="D239" s="51" t="s">
        <v>174</v>
      </c>
      <c r="E239" s="51" t="s">
        <v>478</v>
      </c>
      <c r="F239" s="52">
        <v>233</v>
      </c>
      <c r="G239" s="52">
        <v>1</v>
      </c>
      <c r="H239" s="52">
        <v>233</v>
      </c>
      <c r="I239" s="52">
        <v>1</v>
      </c>
      <c r="J239" s="52">
        <v>233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1"/>
      <c r="Q239" s="52">
        <f t="shared" si="28"/>
        <v>1</v>
      </c>
      <c r="R239" s="52">
        <f t="shared" si="29"/>
        <v>233</v>
      </c>
      <c r="S239" s="53"/>
      <c r="T239" s="51"/>
      <c r="U239" s="51"/>
    </row>
    <row r="240" spans="1:21" ht="33.75">
      <c r="A240" s="48"/>
      <c r="B240" s="51" t="s">
        <v>409</v>
      </c>
      <c r="C240" s="51" t="s">
        <v>545</v>
      </c>
      <c r="D240" s="51" t="s">
        <v>174</v>
      </c>
      <c r="E240" s="51" t="s">
        <v>478</v>
      </c>
      <c r="F240" s="52">
        <v>27.11</v>
      </c>
      <c r="G240" s="52">
        <v>1</v>
      </c>
      <c r="H240" s="52">
        <v>27.11</v>
      </c>
      <c r="I240" s="52">
        <v>1</v>
      </c>
      <c r="J240" s="52">
        <v>27.11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1"/>
      <c r="Q240" s="52">
        <f t="shared" si="28"/>
        <v>1</v>
      </c>
      <c r="R240" s="52">
        <f t="shared" si="29"/>
        <v>27.11</v>
      </c>
      <c r="S240" s="53"/>
      <c r="T240" s="51"/>
      <c r="U240" s="51"/>
    </row>
    <row r="241" spans="1:21" ht="18.75" customHeight="1">
      <c r="A241" s="48"/>
      <c r="B241" s="54" t="s">
        <v>546</v>
      </c>
      <c r="C241" s="54"/>
      <c r="D241" s="54"/>
      <c r="E241" s="54"/>
      <c r="F241" s="54"/>
      <c r="G241" s="54"/>
      <c r="H241" s="55">
        <f>SUM(H215:H240)</f>
        <v>2235.0400000000004</v>
      </c>
      <c r="I241" s="55"/>
      <c r="J241" s="55">
        <f>SUM(J215:J240)</f>
        <v>2235.0400000000004</v>
      </c>
      <c r="K241" s="55"/>
      <c r="L241" s="55"/>
      <c r="M241" s="55">
        <f>SUM(M215:M240)</f>
        <v>1255.7375000000002</v>
      </c>
      <c r="N241" s="55"/>
      <c r="O241" s="55">
        <f>SUM(O215:O240)</f>
        <v>25.8332</v>
      </c>
      <c r="P241" s="54"/>
      <c r="Q241" s="54"/>
      <c r="R241" s="55">
        <f>SUM(R215:R240)</f>
        <v>979.3025</v>
      </c>
      <c r="S241" s="54"/>
      <c r="T241" s="54"/>
      <c r="U241" s="54"/>
    </row>
    <row r="242" spans="1:21" ht="16.5" customHeight="1">
      <c r="A242" s="48"/>
      <c r="B242" s="59" t="s">
        <v>547</v>
      </c>
      <c r="C242" s="59"/>
      <c r="D242" s="59"/>
      <c r="E242" s="59"/>
      <c r="F242" s="59"/>
      <c r="G242" s="59"/>
      <c r="H242" s="60">
        <f>H241+H213+H207+H203+H193+H188+H172</f>
        <v>187716.00100000002</v>
      </c>
      <c r="I242" s="60"/>
      <c r="J242" s="60">
        <f>J241+J213+J207+J203+J193+J188+J172-0.01</f>
        <v>126762.41600000001</v>
      </c>
      <c r="K242" s="60"/>
      <c r="L242" s="60"/>
      <c r="M242" s="60">
        <f>M241+M213+M207+M203+M193+M188+M172</f>
        <v>137220.14109666666</v>
      </c>
      <c r="N242" s="60"/>
      <c r="O242" s="60">
        <f>O241+O213+O207+O203+O193+O188+O172</f>
        <v>27432.27353666666</v>
      </c>
      <c r="P242" s="59"/>
      <c r="Q242" s="59"/>
      <c r="R242" s="60">
        <f>R241+R213+R207+R203+R193+R188+R172</f>
        <v>-10457.718426666666</v>
      </c>
      <c r="S242" s="59"/>
      <c r="T242" s="59"/>
      <c r="U242" s="59"/>
    </row>
    <row r="243" spans="1:21" ht="42.75" customHeight="1">
      <c r="A243" s="48"/>
      <c r="B243" s="61"/>
      <c r="C243" s="61"/>
      <c r="D243" s="61"/>
      <c r="E243" s="61"/>
      <c r="F243" s="61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</row>
    <row r="244" spans="1:21" ht="15" customHeight="1">
      <c r="A244" s="48"/>
      <c r="B244" s="48"/>
      <c r="C244" s="28" t="s">
        <v>548</v>
      </c>
      <c r="D244" s="29"/>
      <c r="E244" s="30"/>
      <c r="F244" s="31" t="s">
        <v>26</v>
      </c>
      <c r="G244" s="31"/>
      <c r="H244" s="31"/>
      <c r="I244" s="62"/>
      <c r="J244" s="62" t="s">
        <v>549</v>
      </c>
      <c r="K244" s="62"/>
      <c r="L244" s="62"/>
      <c r="M244" s="62"/>
      <c r="N244" s="48"/>
      <c r="O244" s="48"/>
      <c r="P244" s="48"/>
      <c r="Q244" s="48"/>
      <c r="R244" s="48"/>
      <c r="S244" s="48"/>
      <c r="T244" s="48"/>
      <c r="U244" s="48"/>
    </row>
    <row r="245" spans="1:21" ht="15" customHeight="1">
      <c r="A245" s="48"/>
      <c r="B245" s="48"/>
      <c r="C245" s="38"/>
      <c r="D245" s="38"/>
      <c r="E245" s="30"/>
      <c r="F245" s="31" t="s">
        <v>28</v>
      </c>
      <c r="G245" s="31"/>
      <c r="H245" s="39"/>
      <c r="I245" s="39"/>
      <c r="J245" s="63"/>
      <c r="K245" s="63"/>
      <c r="L245" s="63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ht="15" customHeight="1">
      <c r="A246" s="48"/>
      <c r="B246" s="48"/>
      <c r="C246" s="38"/>
      <c r="D246" s="38"/>
      <c r="E246" s="30"/>
      <c r="F246" s="30"/>
      <c r="G246" s="30"/>
      <c r="H246" s="30"/>
      <c r="I246" s="63"/>
      <c r="J246" s="63"/>
      <c r="K246" s="63"/>
      <c r="L246" s="63"/>
      <c r="M246" s="48"/>
      <c r="N246" s="48"/>
      <c r="O246" s="48"/>
      <c r="P246" s="48"/>
      <c r="Q246" s="48"/>
      <c r="R246" s="48"/>
      <c r="S246" s="48"/>
      <c r="T246" s="48"/>
      <c r="U246" s="48"/>
    </row>
    <row r="247" spans="1:21" ht="15" customHeight="1">
      <c r="A247" s="48"/>
      <c r="B247" s="48"/>
      <c r="C247" s="43" t="s">
        <v>29</v>
      </c>
      <c r="D247" s="43"/>
      <c r="E247" s="43"/>
      <c r="F247" s="44" t="s">
        <v>30</v>
      </c>
      <c r="G247" s="45"/>
      <c r="H247" s="30"/>
      <c r="I247" s="63"/>
      <c r="J247" s="63"/>
      <c r="K247" s="63"/>
      <c r="L247" s="63"/>
      <c r="M247" s="48"/>
      <c r="N247" s="48"/>
      <c r="O247" s="48"/>
      <c r="P247" s="48"/>
      <c r="Q247" s="48"/>
      <c r="R247" s="48"/>
      <c r="S247" s="48"/>
      <c r="T247" s="48"/>
      <c r="U247" s="48"/>
    </row>
    <row r="248" spans="1:21" ht="15" customHeight="1">
      <c r="A248" s="48"/>
      <c r="B248" s="48"/>
      <c r="C248" s="63"/>
      <c r="D248" s="64"/>
      <c r="E248" s="64"/>
      <c r="F248" s="64"/>
      <c r="G248" s="63"/>
      <c r="H248" s="63"/>
      <c r="I248" s="63"/>
      <c r="J248" s="63"/>
      <c r="K248" s="63"/>
      <c r="L248" s="63"/>
      <c r="M248" s="48"/>
      <c r="N248" s="48"/>
      <c r="O248" s="48"/>
      <c r="P248" s="48"/>
      <c r="Q248" s="48"/>
      <c r="R248" s="48"/>
      <c r="S248" s="48"/>
      <c r="T248" s="48"/>
      <c r="U248" s="48"/>
    </row>
    <row r="249" spans="1:21" ht="15" customHeight="1">
      <c r="A249" s="48"/>
      <c r="B249" s="48"/>
      <c r="C249" s="62"/>
      <c r="D249" s="64"/>
      <c r="E249" s="64"/>
      <c r="F249" s="64"/>
      <c r="G249" s="63"/>
      <c r="H249" s="63"/>
      <c r="I249" s="63"/>
      <c r="J249" s="63"/>
      <c r="K249" s="63"/>
      <c r="L249" s="63"/>
      <c r="M249" s="48"/>
      <c r="N249" s="48"/>
      <c r="O249" s="48"/>
      <c r="P249" s="48"/>
      <c r="Q249" s="48"/>
      <c r="R249" s="48"/>
      <c r="S249" s="48"/>
      <c r="T249" s="48"/>
      <c r="U249" s="48"/>
    </row>
    <row r="250" spans="1:21" ht="15" customHeight="1">
      <c r="A250" s="48"/>
      <c r="B250" s="48"/>
      <c r="C250" s="62" t="s">
        <v>550</v>
      </c>
      <c r="D250" s="64"/>
      <c r="E250" s="64"/>
      <c r="F250" s="64"/>
      <c r="G250" s="63"/>
      <c r="H250" s="63"/>
      <c r="I250" s="63"/>
      <c r="J250" s="62" t="s">
        <v>551</v>
      </c>
      <c r="K250" s="62"/>
      <c r="L250" s="62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ht="15" customHeight="1">
      <c r="A251" s="48"/>
      <c r="B251" s="48"/>
      <c r="C251" s="62"/>
      <c r="D251" s="64"/>
      <c r="E251" s="64"/>
      <c r="F251" s="64"/>
      <c r="G251" s="63"/>
      <c r="H251" s="63"/>
      <c r="I251" s="63"/>
      <c r="J251" s="63"/>
      <c r="K251" s="63"/>
      <c r="L251" s="63"/>
      <c r="M251" s="48"/>
      <c r="N251" s="48"/>
      <c r="O251" s="48"/>
      <c r="P251" s="48"/>
      <c r="Q251" s="48"/>
      <c r="R251" s="48"/>
      <c r="S251" s="48"/>
      <c r="T251" s="48"/>
      <c r="U251" s="48"/>
    </row>
    <row r="252" spans="1:21" ht="15" customHeight="1">
      <c r="A252" s="48"/>
      <c r="B252" s="48"/>
      <c r="C252" s="62" t="s">
        <v>552</v>
      </c>
      <c r="D252" s="64"/>
      <c r="E252" s="64"/>
      <c r="F252" s="64"/>
      <c r="G252" s="63"/>
      <c r="H252" s="63"/>
      <c r="I252" s="63"/>
      <c r="J252" s="62" t="s">
        <v>553</v>
      </c>
      <c r="K252" s="62"/>
      <c r="L252" s="62"/>
      <c r="M252" s="48"/>
      <c r="N252" s="48"/>
      <c r="O252" s="48"/>
      <c r="P252" s="48"/>
      <c r="Q252" s="48"/>
      <c r="R252" s="48"/>
      <c r="S252" s="48"/>
      <c r="T252" s="48"/>
      <c r="U252" s="48"/>
    </row>
  </sheetData>
  <sheetProtection selectLockedCells="1" selectUnlockedCells="1"/>
  <mergeCells count="35">
    <mergeCell ref="C1:P1"/>
    <mergeCell ref="B2:B4"/>
    <mergeCell ref="C2:C4"/>
    <mergeCell ref="D2:D4"/>
    <mergeCell ref="E2:H3"/>
    <mergeCell ref="I2:J3"/>
    <mergeCell ref="K2:O2"/>
    <mergeCell ref="P2:P4"/>
    <mergeCell ref="Q2:R3"/>
    <mergeCell ref="S2:S4"/>
    <mergeCell ref="T2:T4"/>
    <mergeCell ref="U2:U4"/>
    <mergeCell ref="K3:M3"/>
    <mergeCell ref="N3:O3"/>
    <mergeCell ref="B6:U6"/>
    <mergeCell ref="B172:G172"/>
    <mergeCell ref="B173:U173"/>
    <mergeCell ref="B188:G188"/>
    <mergeCell ref="B189:U189"/>
    <mergeCell ref="B193:G193"/>
    <mergeCell ref="B194:U194"/>
    <mergeCell ref="B203:G203"/>
    <mergeCell ref="B204:U204"/>
    <mergeCell ref="B207:G207"/>
    <mergeCell ref="B208:U208"/>
    <mergeCell ref="B213:G213"/>
    <mergeCell ref="B214:U214"/>
    <mergeCell ref="B241:G241"/>
    <mergeCell ref="B242:G242"/>
    <mergeCell ref="B243:F243"/>
    <mergeCell ref="J244:M244"/>
    <mergeCell ref="H245:I245"/>
    <mergeCell ref="J245:L245"/>
    <mergeCell ref="J250:L250"/>
    <mergeCell ref="J252:L252"/>
  </mergeCells>
  <printOptions/>
  <pageMargins left="0.21666666666666667" right="0.21666666666666667" top="0.7083333333333334" bottom="0.21666666666666667" header="0.5118055555555555" footer="0.5118055555555555"/>
  <pageSetup horizontalDpi="300" verticalDpi="300" orientation="landscape" pageOrder="overThenDown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2020-10-27T08:48:47Z</cp:lastPrinted>
  <dcterms:created xsi:type="dcterms:W3CDTF">2020-10-22T06:06:16Z</dcterms:created>
  <dcterms:modified xsi:type="dcterms:W3CDTF">2020-10-27T09:01:32Z</dcterms:modified>
  <cp:category/>
  <cp:version/>
  <cp:contentType/>
  <cp:contentStatus/>
  <cp:revision>29</cp:revision>
</cp:coreProperties>
</file>